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drawings/vmlDrawing3.vml" ContentType="application/vnd.openxmlformats-officedocument.vmlDrawing"/>
  <Override PartName="/xl/drawings/drawing18.xml" ContentType="application/vnd.openxmlformats-officedocument.drawing+xml"/>
  <Override PartName="/xl/drawings/drawing16.xml" ContentType="application/vnd.openxmlformats-officedocument.drawing+xml"/>
  <Override PartName="/xl/drawings/vmlDrawing1.vml" ContentType="application/vnd.openxmlformats-officedocument.vmlDrawing"/>
  <Override PartName="/xl/drawings/drawing2.xml" ContentType="application/vnd.openxmlformats-officedocument.drawing+xml"/>
  <Override PartName="/xl/drawings/vmlDrawing5.vml" ContentType="application/vnd.openxmlformats-officedocument.vmlDrawing"/>
  <Override PartName="/xl/drawings/vmlDrawing2.vml" ContentType="application/vnd.openxmlformats-officedocument.vmlDrawing"/>
  <Override PartName="/xl/drawings/drawing17.xml" ContentType="application/vnd.openxmlformats-officedocument.drawing+xml"/>
  <Override PartName="/xl/drawings/drawing19.xml" ContentType="application/vnd.openxmlformats-officedocument.drawing+xml"/>
  <Override PartName="/xl/drawings/vmlDrawing4.vml" ContentType="application/vnd.openxmlformats-officedocument.vmlDrawing"/>
  <Override PartName="/xl/drawings/drawing1.xml" ContentType="application/vnd.openxmlformats-officedocument.drawing+xml"/>
  <Override PartName="/xl/sharedStrings.xml" ContentType="application/vnd.openxmlformats-officedocument.spreadsheetml.sharedStrings+xml"/>
  <Override PartName="/xl/comments3.xml" ContentType="application/vnd.openxmlformats-officedocument.spreadsheetml.comments+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8.xml" ContentType="application/vnd.openxmlformats-officedocument.spreadsheetml.worksheet+xml"/>
  <Override PartName="/xl/worksheets/sheet1.xml" ContentType="application/vnd.openxmlformats-officedocument.spreadsheetml.worksheet+xml"/>
  <Override PartName="/xl/worksheets/sheet9.xml" ContentType="application/vnd.openxmlformats-officedocument.spreadsheetml.worksheet+xml"/>
  <Override PartName="/xl/worksheets/sheet2.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sheet7.xml" ContentType="application/vnd.openxmlformats-officedocument.spreadsheetml.worksheet+xml"/>
  <Override PartName="/xl/worksheets/sheet3.xml" ContentType="application/vnd.openxmlformats-officedocument.spreadsheetml.worksheet+xml"/>
  <Override PartName="/xl/comments4.xml" ContentType="application/vnd.openxmlformats-officedocument.spreadsheetml.comments+xml"/>
  <Override PartName="/xl/comments5.xml" ContentType="application/vnd.openxmlformats-officedocument.spreadsheetml.comments+xml"/>
  <Override PartName="/xl/ctrlProps/ctrlProps8.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5.xml" ContentType="application/vnd.ms-excel.controlproperties+xml"/>
  <Override PartName="/xl/ctrlProps/ctrlProps3.xml" ContentType="application/vnd.ms-excel.controlproperties+xml"/>
  <Override PartName="/xl/ctrlProps/ctrlProps4.xml" ContentType="application/vnd.ms-excel.controlproperties+xml"/>
  <Override PartName="/xl/ctrlProps/ctrlProps9.xml" ContentType="application/vnd.ms-excel.controlproperties+xml"/>
  <Override PartName="/xl/ctrlProps/ctrlProps14.xml" ContentType="application/vnd.ms-excel.controlproperties+xml"/>
  <Override PartName="/xl/ctrlProps/ctrlProps15.xml" ContentType="application/vnd.ms-excel.controlproperties+xml"/>
  <Override PartName="/xl/ctrlProps/ctrlProps13.xml" ContentType="application/vnd.ms-excel.controlproperties+xml"/>
  <Override PartName="/xl/ctrlProps/ctrlProps12.xml" ContentType="application/vnd.ms-excel.controlproperties+xml"/>
  <Override PartName="/xl/ctrlProps/ctrlProps11.xml" ContentType="application/vnd.ms-excel.controlproperties+xml"/>
  <Override PartName="/xl/ctrlProps/ctrlProps10.xml" ContentType="application/vnd.ms-excel.controlproperties+xml"/>
  <Override PartName="/xl/comments2.xml" ContentType="application/vnd.openxmlformats-officedocument.spreadsheetml.comments+xml"/>
  <Override PartName="/xl/workbook.xml" ContentType="application/vnd.openxmlformats-officedocument.spreadsheetml.sheet.main+xml"/>
  <Override PartName="/xl/comments1.xml" ContentType="application/vnd.openxmlformats-officedocument.spreadsheetml.comments+xml"/>
  <Override PartName="/xl/styles.xml" ContentType="application/vnd.openxmlformats-officedocument.spreadsheetml.styles+xml"/>
  <Override PartName="/_rels/.rels" ContentType="application/vnd.openxmlformats-package.relationships+xml"/>
  <Override PartName="/docProps/app.xml" ContentType="application/vnd.openxmlformats-officedocument.extended-properties+xml"/>
  <Override PartName="/docProps/custom.xml" ContentType="application/vnd.openxmlformats-officedocument.custom-properties+xml"/>
  <Override PartName="/docProps/core.xml" ContentType="application/vnd.openxmlformats-package.core-properties+xml"/>
  <Override PartName="/customXml/itemProps3.xml" ContentType="application/vnd.openxmlformats-officedocument.customXmlProperties+xml"/>
  <Override PartName="/customXml/_rels/item2.xml.rels" ContentType="application/vnd.openxmlformats-package.relationships+xml"/>
  <Override PartName="/customXml/_rels/item1.xml.rels" ContentType="application/vnd.openxmlformats-package.relationships+xml"/>
  <Override PartName="/customXml/_rels/item3.xml.rels" ContentType="application/vnd.openxmlformats-package.relationships+xml"/>
  <Override PartName="/customXml/item3.xml" ContentType="application/xml"/>
  <Override PartName="/customXml/itemProps2.xml" ContentType="application/vnd.openxmlformats-officedocument.customXmlProperties+xml"/>
  <Override PartName="/customXml/item1.xml" ContentType="application/xml"/>
  <Override PartName="/customXml/item2.xml" ContentType="application/xml"/>
  <Override PartName="/customXml/itemProps1.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基本情報入力シート" sheetId="1" state="visible" r:id="rId2"/>
    <sheet name="別紙様式2-1 （処遇改善加算 総括表）" sheetId="2" state="visible" r:id="rId3"/>
    <sheet name="別紙様式2-2（処遇改善加算　個表）" sheetId="3" state="visible" r:id="rId4"/>
    <sheet name="別紙様式2-3（補助金　総括表）" sheetId="4" state="visible" r:id="rId5"/>
    <sheet name="別紙様式2-4（補助金 個表） " sheetId="5" state="visible" r:id="rId6"/>
    <sheet name="参考（キャリアパス要件概要及びキャリアパス・賃金既定例）" sheetId="6" state="visible" r:id="rId7"/>
    <sheet name="【参考】数式用" sheetId="7" state="hidden" r:id="rId8"/>
    <sheet name="【参考】数式用2" sheetId="8" state="hidden" r:id="rId9"/>
    <sheet name="【参考】数式用３" sheetId="9" state="hidden" r:id="rId10"/>
  </sheets>
  <definedNames>
    <definedName function="false" hidden="false" localSheetId="0" name="_xlnm.Print_Area" vbProcedure="false">基本情報入力シート!$A$1:$AE$55</definedName>
    <definedName function="false" hidden="false" localSheetId="5" name="_xlnm.Print_Area" vbProcedure="false">'参考（キャリアパス要件概要及びキャリアパス・賃金既定例）'!$A$1:$I$47</definedName>
    <definedName function="false" hidden="false" localSheetId="1" name="_xlnm.Print_Area" vbProcedure="false">'別紙様式2-1 （処遇改善加算 総括表）'!$A$1:$AL$148</definedName>
    <definedName function="false" hidden="false" localSheetId="2" name="_xlnm.Print_Area" vbProcedure="false">'別紙様式2-2（処遇改善加算　個表）'!$A$1:$AL$51</definedName>
    <definedName function="false" hidden="false" localSheetId="2" name="_xlnm.Print_Titles" vbProcedure="false">'別紙様式2-2（処遇改善加算　個表）'!$10:$11</definedName>
    <definedName function="false" hidden="true" localSheetId="2" name="_xlnm._FilterDatabase" vbProcedure="false">'別紙様式2-2（処遇改善加算　個表）'!$AY$11:$AY$411</definedName>
    <definedName function="false" hidden="false" localSheetId="3" name="_xlnm.Print_Area" vbProcedure="false">'別紙様式2-3（補助金　総括表）'!$A$1:$AL$65</definedName>
    <definedName function="false" hidden="false" localSheetId="4" name="_xlnm.Print_Area" vbProcedure="false">'別紙様式2-4（補助金 個表） '!$A$1:$T$26</definedName>
    <definedName function="false" hidden="false" localSheetId="4" name="_xlnm.Print_Titles" vbProcedure="false">'別紙様式2-4（補助金 個表） '!$8:$10</definedName>
    <definedName function="false" hidden="true" localSheetId="4" name="_xlnm._FilterDatabase" vbProcedure="false">'別紙様式2-4（補助金 個表） '!$D$10:$D$110</definedName>
    <definedName function="false" hidden="false" name="_11" vbProcedure="false">【参考】数式用３!$AI$5:$AK$5</definedName>
    <definedName function="false" hidden="false" name="_12" vbProcedure="false">【参考】数式用３!$AI$8:$AK$8</definedName>
    <definedName function="false" hidden="false" name="_15" vbProcedure="false">【参考】数式用３!$AI$10:$AK$10</definedName>
    <definedName function="false" hidden="false" name="_16" vbProcedure="false">【参考】数式用３!$AI$12:$AK$12</definedName>
    <definedName function="false" hidden="false" name="_21" vbProcedure="false">【参考】数式用３!$AI$33:$AK$33</definedName>
    <definedName function="false" hidden="false" name="_22" vbProcedure="false">【参考】数式用３!$AI$36:$AK$36</definedName>
    <definedName function="false" hidden="false" name="_23" vbProcedure="false">【参考】数式用３!$AI$38:$AK$38</definedName>
    <definedName function="false" hidden="false" name="_24" vbProcedure="false">【参考】数式用３!$AI$34:$AK$34</definedName>
    <definedName function="false" hidden="false" name="_25" vbProcedure="false">【参考】数式用３!$AI$37:$AK$37</definedName>
    <definedName function="false" hidden="false" name="_26" vbProcedure="false">【参考】数式用３!$AI$39:$AK$39</definedName>
    <definedName function="false" hidden="false" name="_27" vbProcedure="false">【参考】数式用３!$AI$15:$AK$15</definedName>
    <definedName function="false" hidden="false" name="_28" vbProcedure="false">【参考】数式用３!$AI$18:$AK$18</definedName>
    <definedName function="false" hidden="false" name="_2A" vbProcedure="false">【参考】数式用３!$AI$41:$AK$41</definedName>
    <definedName function="false" hidden="false" name="_2B" vbProcedure="false">【参考】数式用３!$AI$42:$AK$42</definedName>
    <definedName function="false" hidden="false" name="_32" vbProcedure="false">【参考】数式用３!$AI$27:$AK$27</definedName>
    <definedName function="false" hidden="false" name="_33" vbProcedure="false">【参考】数式用３!$AI$14:$AK$14</definedName>
    <definedName function="false" hidden="false" name="_35" vbProcedure="false">【参考】数式用３!$AI$16:$AK$16</definedName>
    <definedName function="false" hidden="false" name="_36" vbProcedure="false">【参考】数式用３!$AI$17:$AK$17</definedName>
    <definedName function="false" hidden="false" name="_37" vbProcedure="false">【参考】数式用３!$AI$29:$AK$29</definedName>
    <definedName function="false" hidden="false" name="_38" vbProcedure="false">【参考】数式用３!$AI$28:$AK$28</definedName>
    <definedName function="false" hidden="false" name="_39" vbProcedure="false">【参考】数式用３!$AI$30:$AK$30</definedName>
    <definedName function="false" hidden="false" name="_51" vbProcedure="false">【参考】数式用３!$AI$31:$AK$31</definedName>
    <definedName function="false" hidden="false" name="_52" vbProcedure="false">【参考】数式用３!$AI$35:$AK$35</definedName>
    <definedName function="false" hidden="false" name="_54" vbProcedure="false">【参考】数式用３!$AI$32:$AK$32</definedName>
    <definedName function="false" hidden="false" name="_55" vbProcedure="false">【参考】数式用３!$AI$40:$AK$40</definedName>
    <definedName function="false" hidden="false" name="_62" vbProcedure="false">【参考】数式用３!$AI$9:$AK$9</definedName>
    <definedName function="false" hidden="false" name="_66" vbProcedure="false">【参考】数式用３!$AI$13:$AK$13</definedName>
    <definedName function="false" hidden="false" name="_68" vbProcedure="false">【参考】数式用３!$AI$22:$AK$22</definedName>
    <definedName function="false" hidden="false" name="_69" vbProcedure="false">【参考】数式用３!$AI$24:$AK$24</definedName>
    <definedName function="false" hidden="false" name="_71" vbProcedure="false">【参考】数式用３!$AI$6:$AK$6</definedName>
    <definedName function="false" hidden="false" name="_72" vbProcedure="false">【参考】数式用３!$AI$19:$AK$19</definedName>
    <definedName function="false" hidden="false" name="_73" vbProcedure="false">【参考】数式用３!$AI$21:$AK$21</definedName>
    <definedName function="false" hidden="false" name="_74" vbProcedure="false">【参考】数式用３!$AI$20:$AK$20</definedName>
    <definedName function="false" hidden="false" name="_75" vbProcedure="false">【参考】数式用３!$AI$23:$AK$23</definedName>
    <definedName function="false" hidden="false" name="_76" vbProcedure="false">【参考】数式用３!$AI$7:$AK$7</definedName>
    <definedName function="false" hidden="false" name="_77" vbProcedure="false">【参考】数式用３!$AI$25:$AK$25</definedName>
    <definedName function="false" hidden="false" name="_78" vbProcedure="false">【参考】数式用３!$AI$11:$AK$11</definedName>
    <definedName function="false" hidden="false" name="_79" vbProcedure="false">【参考】数式用３!$AI$26:$AK$26</definedName>
    <definedName function="false" hidden="false" name="_A2" vbProcedure="false">【参考】数式用３!$AI$43:$AK$43</definedName>
    <definedName function="false" hidden="false" name="_A3" vbProcedure="false">【参考】数式用３!$AI$44:$AK$44</definedName>
    <definedName function="false" hidden="false" name="_A4" vbProcedure="false">【参考】数式用３!$AI$45:$AK$45</definedName>
    <definedName function="false" hidden="false" name="_A6" vbProcedure="false">【参考】数式用３!$AI$46:$AK$46</definedName>
    <definedName function="false" hidden="false" name="_A7" vbProcedure="false">【参考】数式用３!$AI$47:$AK$47</definedName>
    <definedName function="false" hidden="false" name="_A8" vbProcedure="false">【参考】数式用３!$AI$48:$AK$48</definedName>
    <definedName function="false" hidden="false" name="サービスコード" vbProcedure="false">【参考】数式用３!$AI$2:$AK$2</definedName>
    <definedName function="false" hidden="false" name="サービス区分" vbProcedure="false">【参考】数式用３!$AI$2:$AK$2</definedName>
    <definedName function="false" hidden="false" name="サービス名" vbProcedure="false">#REF!</definedName>
    <definedName function="false" hidden="false" name="三重県" vbProcedure="false">【参考】数式用!$H$1047:$H$1075</definedName>
    <definedName function="false" hidden="false" name="京都府" vbProcedure="false">【参考】数式用!$H$1095:$H$1120</definedName>
    <definedName function="false" hidden="false" name="介護予防_小規模多機能型居宅介護" vbProcedure="false">【参考】数式用３!$AI$24:$AK$24</definedName>
    <definedName function="false" hidden="false" name="介護予防_特定施設入居者生活介護" vbProcedure="false">【参考】数式用３!$AI$16:$AK$16</definedName>
    <definedName function="false" hidden="false" name="介護予防_短期入所生活介護" vbProcedure="false">【参考】数式用３!$AI$34:$AK$34</definedName>
    <definedName function="false" hidden="false" name="介護予防_短期入所療養介護__病院等_老健以外" vbProcedure="false">【参考】数式用３!$AI$39:$AK$39</definedName>
    <definedName function="false" hidden="false" name="介護予防_短期入所療養介護_医療院" vbProcedure="false">【参考】数式用３!$AI$42:$AK$42</definedName>
    <definedName function="false" hidden="false" name="介護予防_短期入所療養介護_病院等_老健以外" vbProcedure="false">【参考】数式用３!$AI$39:$AK$39</definedName>
    <definedName function="false" hidden="false" name="介護予防_短期入所療養介護_老健" vbProcedure="false">【参考】数式用３!$AI$37:$AK$37</definedName>
    <definedName function="false" hidden="false" name="介護予防_訪問入浴介護" vbProcedure="false">【参考】数式用３!$AI$9:$AK$9</definedName>
    <definedName function="false" hidden="false" name="介護予防_認知症対応型共同生活介護" vbProcedure="false">【参考】数式用３!$AI$30:$AK$30</definedName>
    <definedName function="false" hidden="false" name="介護予防_認知症対応型通所介護" vbProcedure="false">【参考】数式用３!$AI$20:$AK$20</definedName>
    <definedName function="false" hidden="false" name="介護予防_通所リハビリテーション" vbProcedure="false">【参考】数式用３!$AI$13:$AK$13</definedName>
    <definedName function="false" hidden="false" name="介護予防小規模多機能型居宅介護" vbProcedure="false">【参考】数式用３!$AI$23:$AK$23</definedName>
    <definedName function="false" hidden="false" name="介護予防小規模多機能型居宅介護_短期利用型" vbProcedure="false">【参考】数式用３!$AI$24:$AK$24</definedName>
    <definedName function="false" hidden="false" name="介護予防特定施設入居者生活介護" vbProcedure="false">【参考】数式用３!$AI$16:$AK$16</definedName>
    <definedName function="false" hidden="false" name="介護予防短期入所生活介護" vbProcedure="false">【参考】数式用３!$AI$34:$AK$34</definedName>
    <definedName function="false" hidden="false" name="介護予防短期入所療養介護__病院等_老健以外" vbProcedure="false">【参考】数式用３!$AI$39:$AK$39</definedName>
    <definedName function="false" hidden="false" name="介護予防短期入所療養介護_介護医療院" vbProcedure="false">【参考】数式用３!$AI$42:$AK$42</definedName>
    <definedName function="false" hidden="false" name="介護予防短期入所療養介護_介護老人保健施設" vbProcedure="false">【参考】数式用３!$AI$37:$AK$37</definedName>
    <definedName function="false" hidden="false" name="介護予防訪問入浴介護" vbProcedure="false">【参考】数式用３!$AI$9:$AK$9</definedName>
    <definedName function="false" hidden="false" name="介護予防認知症対応型共同生活介護" vbProcedure="false">【参考】数式用３!$AI$29:$AK$29</definedName>
    <definedName function="false" hidden="false" name="介護予防認知症対応型共同生活介護_短期利用型" vbProcedure="false">【参考】数式用３!$AI$30:$AK$30</definedName>
    <definedName function="false" hidden="false" name="介護予防認知症対応型通所介護" vbProcedure="false">【参考】数式用３!$AI$20:$AK$20</definedName>
    <definedName function="false" hidden="false" name="介護予防通所リハビリテーション" vbProcedure="false">【参考】数式用３!$AI$13:$AK$13</definedName>
    <definedName function="false" hidden="false" name="介護医療院" vbProcedure="false">【参考】数式用３!$AI$40:$AK$40</definedName>
    <definedName function="false" hidden="false" name="介護医療院サービス" vbProcedure="false">【参考】数式用３!$AI$40:$AK$40</definedName>
    <definedName function="false" hidden="false" name="介護老人保健施設" vbProcedure="false">【参考】数式用３!$AI$35:$AK$35</definedName>
    <definedName function="false" hidden="false" name="介護老人保健施設サービス" vbProcedure="false">【参考】数式用３!$AI$35:$AK$35</definedName>
    <definedName function="false" hidden="false" name="介護老人福祉施設" vbProcedure="false">【参考】数式用３!$AI$31:$AK$31</definedName>
    <definedName function="false" hidden="false" name="介護老人福祉施設サービス" vbProcedure="false">【参考】数式用３!$AI$31:$AK$31</definedName>
    <definedName function="false" hidden="false" name="佐賀県" vbProcedure="false">【参考】数式用!$H$1536:$H$1555</definedName>
    <definedName function="false" hidden="false" name="兵庫県" vbProcedure="false">【参考】数式用!$H$1164:$H$1204</definedName>
    <definedName function="false" hidden="false" name="処遇加算Ⅰ特定加算Ⅰベア加算" vbProcedure="false">【参考】数式用３!$AU$19:$AZ$19</definedName>
    <definedName function="false" hidden="false" name="処遇加算Ⅰ特定加算Ⅰベア加算あり" vbProcedure="false">【参考】数式用３!$AU$19:$AZ$19</definedName>
    <definedName function="false" hidden="false" name="処遇加算Ⅰ特定加算Ⅰベア加算なし" vbProcedure="false">【参考】数式用３!$AU$5:$AZ$5</definedName>
    <definedName function="false" hidden="false" name="処遇加算Ⅰ特定加算Ⅱベア加算" vbProcedure="false">【参考】数式用３!$AU$20:$AZ$20</definedName>
    <definedName function="false" hidden="false" name="処遇加算Ⅰ特定加算Ⅱベア加算あり" vbProcedure="false">【参考】数式用３!$AU$20:$AZ$20</definedName>
    <definedName function="false" hidden="false" name="処遇加算Ⅰ特定加算Ⅱベア加算なし" vbProcedure="false">【参考】数式用３!$AU$7:$AZ$7</definedName>
    <definedName function="false" hidden="false" name="処遇加算Ⅰ特定加算なしベア加算" vbProcedure="false">【参考】数式用３!$AU$21:$AZ$21</definedName>
    <definedName function="false" hidden="false" name="処遇加算Ⅰ特定加算なしベア加算あり" vbProcedure="false">【参考】数式用３!$AU$21:$AZ$21</definedName>
    <definedName function="false" hidden="false" name="処遇加算Ⅰ特定加算なしベア加算なし" vbProcedure="false">【参考】数式用３!$AU$12:$AZ$12</definedName>
    <definedName function="false" hidden="false" name="処遇加算Ⅱ特定加算Ⅰベア加算あり" vbProcedure="false">【参考】数式用３!$AU$6:$AZ$6</definedName>
    <definedName function="false" hidden="false" name="処遇加算Ⅱ特定加算Ⅰベア加算なし" vbProcedure="false">【参考】数式用３!$AU$9:$AZ$9</definedName>
    <definedName function="false" hidden="false" name="処遇加算Ⅱ特定加算Ⅱベア加算あり" vbProcedure="false">【参考】数式用３!$AU$8:$AZ$8</definedName>
    <definedName function="false" hidden="false" name="処遇加算Ⅱ特定加算Ⅱベア加算なし" vbProcedure="false">【参考】数式用３!$AU$10:$AZ$10</definedName>
    <definedName function="false" hidden="false" name="処遇加算Ⅱ特定加算なしベア加算" vbProcedure="false">【参考】数式用３!$AU$22:$AZ$22</definedName>
    <definedName function="false" hidden="false" name="処遇加算Ⅱ特定加算なしベア加算あり" vbProcedure="false">【参考】数式用３!$AU$22:$AZ$22</definedName>
    <definedName function="false" hidden="false" name="処遇加算Ⅱ特定加算なしベア加算なし" vbProcedure="false">【参考】数式用３!$AU$15:$AZ$15</definedName>
    <definedName function="false" hidden="false" name="処遇加算Ⅲ特定加算Ⅰベア加算あり" vbProcedure="false">【参考】数式用３!$AU$11:$AZ$11</definedName>
    <definedName function="false" hidden="false" name="処遇加算Ⅲ特定加算Ⅰベア加算なし" vbProcedure="false">【参考】数式用３!$AU$14:$AZ$14</definedName>
    <definedName function="false" hidden="false" name="処遇加算Ⅲ特定加算Ⅱベア加算あり" vbProcedure="false">【参考】数式用３!$AU$13:$AZ$13</definedName>
    <definedName function="false" hidden="false" name="処遇加算Ⅲ特定加算Ⅱベア加算なし" vbProcedure="false">【参考】数式用３!$AU$16:$AZ$16</definedName>
    <definedName function="false" hidden="false" name="処遇加算Ⅲ特定加算なしベア加算あり" vbProcedure="false">【参考】数式用３!$AU$17:$AZ$17</definedName>
    <definedName function="false" hidden="false" name="処遇加算Ⅲ特定加算なしベア加算なし" vbProcedure="false">【参考】数式用３!$AU$18:$AZ$18</definedName>
    <definedName function="false" hidden="false" name="処遇加算なし特定加算なしベア加算なし" vbProcedure="false">【参考】数式用３!$AU$23:$AZ$23</definedName>
    <definedName function="false" hidden="false" name="北海道" vbProcedure="false">【参考】数式用!$H$3:$H$187</definedName>
    <definedName function="false" hidden="false" name="千葉県" vbProcedure="false">【参考】数式用!$H$582:$H$635</definedName>
    <definedName function="false" hidden="false" name="和歌山県" vbProcedure="false">【参考】数式用!$H$1244:$H$1273</definedName>
    <definedName function="false" hidden="false" name="地域密着型介護老人福祉施設" vbProcedure="false">【参考】数式用３!$AI$32:$AK$32</definedName>
    <definedName function="false" hidden="false" name="地域密着型特定施設入居者生活介護" vbProcedure="false">【参考】数式用３!$AI$17:$AK$17</definedName>
    <definedName function="false" hidden="false" name="地域密着型特定施設入居者生活介護_短期利用型" vbProcedure="false">【参考】数式用３!$AI$18:$AK$18</definedName>
    <definedName function="false" hidden="false" name="地域密着型通所介護" vbProcedure="false">【参考】数式用３!$AI$11:$AK$11</definedName>
    <definedName function="false" hidden="false" name="埼玉県" vbProcedure="false">【参考】数式用!$H$519:$H$581</definedName>
    <definedName function="false" hidden="false" name="夜間対応型訪問介護" vbProcedure="false">【参考】数式用３!$AI$6:$AK$6</definedName>
    <definedName function="false" hidden="false" name="大分県" vbProcedure="false">【参考】数式用!$H$1622:$H$1639</definedName>
    <definedName function="false" hidden="false" name="大阪府" vbProcedure="false">【参考】数式用!$H$1121:$H$1163</definedName>
    <definedName function="false" hidden="false" name="奈良県" vbProcedure="false">【参考】数式用!$H$1205:$H$1243</definedName>
    <definedName function="false" hidden="false" name="定期巡回・随時対応型訪問介護看護" vbProcedure="false">【参考】数式用３!$AI$7:$AK$7</definedName>
    <definedName function="false" hidden="false" name="宮城県" vbProcedure="false">【参考】数式用!$H$261:$H$295</definedName>
    <definedName function="false" hidden="false" name="宮崎県" vbProcedure="false">【参考】数式用!$H$1640:$H$1665</definedName>
    <definedName function="false" hidden="false" name="富山県" vbProcedure="false">【参考】数式用!$H$761:$H$775</definedName>
    <definedName function="false" hidden="false" name="小規模多機能型居宅介護" vbProcedure="false">【参考】数式用３!$AI$21:$AK$21</definedName>
    <definedName function="false" hidden="false" name="小規模多機能型居宅介護_短期利用型" vbProcedure="false">【参考】数式用３!$AI$22:$AK$22</definedName>
    <definedName function="false" hidden="false" name="山口県" vbProcedure="false">【参考】数式用!$H$1362:$H$1380</definedName>
    <definedName function="false" hidden="false" name="山形県" vbProcedure="false">【参考】数式用!$H$321:$H$355</definedName>
    <definedName function="false" hidden="false" name="山梨県" vbProcedure="false">【参考】数式用!$H$812:$H$838</definedName>
    <definedName function="false" hidden="false" name="岐阜県" vbProcedure="false">【参考】数式用!$H$916:$H$957</definedName>
    <definedName function="false" hidden="false" name="岡山県" vbProcedure="false">【参考】数式用!$H$1312:$H$1338</definedName>
    <definedName function="false" hidden="false" name="岩手県" vbProcedure="false">【参考】数式用!$H$228:$H$260</definedName>
    <definedName function="false" hidden="false" name="島根県" vbProcedure="false">【参考】数式用!$H$1293:$H$1311</definedName>
    <definedName function="false" hidden="false" name="広島県" vbProcedure="false">【参考】数式用!$H$1339:$H$1361</definedName>
    <definedName function="false" hidden="false" name="徳島県" vbProcedure="false">【参考】数式用!$H$1381:$H$1404</definedName>
    <definedName function="false" hidden="false" name="愛媛県" vbProcedure="false">【参考】数式用!$H$1422:$H$1441</definedName>
    <definedName function="false" hidden="false" name="愛知県" vbProcedure="false">【参考】数式用!$H$993:$H$1046</definedName>
    <definedName function="false" hidden="false" name="新潟県" vbProcedure="false">【参考】数式用!$H$731:$H$760</definedName>
    <definedName function="false" hidden="false" name="東京都" vbProcedure="false">【参考】数式用!$H$636:$H$697</definedName>
    <definedName function="false" hidden="false" name="栃木県" vbProcedure="false">【参考】数式用!$H$459:$H$483</definedName>
    <definedName function="false" hidden="false" name="沖縄県" vbProcedure="false">【参考】数式用!$H$1709:$H$1749</definedName>
    <definedName function="false" hidden="false" name="滋賀県" vbProcedure="false">【参考】数式用!$H$1076:$H$1094</definedName>
    <definedName function="false" hidden="false" name="熊本県" vbProcedure="false">【参考】数式用!$H$1577:$H$1621</definedName>
    <definedName function="false" hidden="false" name="特定施設入居者生活介護" vbProcedure="false">【参考】数式用３!$AI$14:$AK$14</definedName>
    <definedName function="false" hidden="false" name="特定施設入居者生活介護_短期利用型" vbProcedure="false">【参考】数式用３!$AI$15:$AK$15</definedName>
    <definedName function="false" hidden="false" name="看護小規模多機能型居宅介護" vbProcedure="false">【参考】数式用３!$AI$26:$AK$26</definedName>
    <definedName function="false" hidden="false" name="短期入所生活介護" vbProcedure="false">【参考】数式用３!$AI$33:$AK$33</definedName>
    <definedName function="false" hidden="false" name="短期入所療養介護__病院等_老健以外" vbProcedure="false">【参考】数式用３!$AI$38:$AK$38</definedName>
    <definedName function="false" hidden="false" name="短期入所療養介護_介護医療院" vbProcedure="false">【参考】数式用３!$AI$41:$AK$41</definedName>
    <definedName function="false" hidden="false" name="短期入所療養介護_介護老人保健施設" vbProcedure="false">【参考】数式用３!$AI$36:$AK$36</definedName>
    <definedName function="false" hidden="false" name="石川県" vbProcedure="false">【参考】数式用!$H$776:$H$794</definedName>
    <definedName function="false" hidden="false" name="確認" vbProcedure="false">#N/A</definedName>
    <definedName function="false" hidden="false" name="神奈川県" vbProcedure="false">【参考】数式用!$H$698:$H$730</definedName>
    <definedName function="false" hidden="false" name="福井県" vbProcedure="false">【参考】数式用!$H$795:$H$811</definedName>
    <definedName function="false" hidden="false" name="福岡県" vbProcedure="false">【参考】数式用!$H$1476:$H$1535</definedName>
    <definedName function="false" hidden="false" name="福島県" vbProcedure="false">【参考】数式用!$H$356:$H$414</definedName>
    <definedName function="false" hidden="false" name="秋田県" vbProcedure="false">【参考】数式用!$H$296:$H$320</definedName>
    <definedName function="false" hidden="false" name="種類" vbProcedure="false">#REF!</definedName>
    <definedName function="false" hidden="false" name="群馬県" vbProcedure="false">【参考】数式用!$H$484:$H$518</definedName>
    <definedName function="false" hidden="false" name="茨城県" vbProcedure="false">【参考】数式用!$H$415:$H$458</definedName>
    <definedName function="false" hidden="false" name="表２サービスコード" vbProcedure="false">【参考】数式用３!$AH$2:$AK$48</definedName>
    <definedName function="false" hidden="false" name="表３_事業所の所在地" vbProcedure="false">【参考】数式用!$H$1</definedName>
    <definedName function="false" hidden="false" name="表７_キャリアパス要件Ⅳ_規定人数集計対象外リスト" vbProcedure="false">【参考】数式用３!$BC$1</definedName>
    <definedName function="false" hidden="false" name="複合型サービス_看護小規模多機能型居宅介護" vbProcedure="false">【参考】数式用３!$AI$25:$AK$25</definedName>
    <definedName function="false" hidden="false" name="複合型サービス_看護小規模多機能型居宅介護・短期利用型" vbProcedure="false">【参考】数式用３!$AI$26:$AK$26</definedName>
    <definedName function="false" hidden="false" name="計算用" vbProcedure="false">【参考】数式用３!$AU$2:$AZ$2</definedName>
    <definedName function="false" hidden="false" name="訪問介護" vbProcedure="false">【参考】数式用３!$AI$5:$AK$5</definedName>
    <definedName function="false" hidden="false" name="訪問入浴介護" vbProcedure="false">【参考】数式用３!$AI$8:$AK$8</definedName>
    <definedName function="false" hidden="false" name="訪問型サービス_独自" vbProcedure="false">【参考】数式用３!$AI$43:$AK$43</definedName>
    <definedName function="false" hidden="false" name="訪問型サービス_独自_定率" vbProcedure="false">【参考】数式用３!$AI$44:$AK$44</definedName>
    <definedName function="false" hidden="false" name="訪問型サービス_独自_定額" vbProcedure="false">【参考】数式用３!$AI$45:$AK$45</definedName>
    <definedName function="false" hidden="false" name="訪問型サービス_総合事業" vbProcedure="false">【参考】数式用３!$AI$43:$AK$43</definedName>
    <definedName function="false" hidden="false" name="認知症対応型共同生活介護" vbProcedure="false">【参考】数式用３!$AI$27:$AK$27</definedName>
    <definedName function="false" hidden="false" name="認知症対応型共同生活介護_短期利用型" vbProcedure="false">【参考】数式用３!$AI$28:$AK$28</definedName>
    <definedName function="false" hidden="false" name="認知症対応型通所介護" vbProcedure="false">【参考】数式用３!$AI$19:$AK$19</definedName>
    <definedName function="false" hidden="false" name="通所リハビリテーション" vbProcedure="false">【参考】数式用３!$AI$12:$AK$12</definedName>
    <definedName function="false" hidden="false" name="通所介護" vbProcedure="false">【参考】数式用３!$AI$10:$AK$10</definedName>
    <definedName function="false" hidden="false" name="通所型サービス_独自" vbProcedure="false">【参考】数式用３!$AI$46:$AK$46</definedName>
    <definedName function="false" hidden="false" name="通所型サービス_独自_定率" vbProcedure="false">【参考】数式用３!$AI$47:$AK$47</definedName>
    <definedName function="false" hidden="false" name="通所型サービス_独自_定額" vbProcedure="false">【参考】数式用３!$AI$48:$AK$48</definedName>
    <definedName function="false" hidden="false" name="通所型サービス_総合事業" vbProcedure="false">【参考】数式用３!$AI$48:$AK$48</definedName>
    <definedName function="false" hidden="false" name="都道府県" vbProcedure="false">【参考】数式用!$H$2</definedName>
    <definedName function="false" hidden="false" name="長崎県" vbProcedure="false">【参考】数式用!$H$1556:$H$1576</definedName>
    <definedName function="false" hidden="false" name="長野県" vbProcedure="false">【参考】数式用!$H$839:$H$915</definedName>
    <definedName function="false" hidden="false" name="青森県" vbProcedure="false">【参考】数式用!$H$188:$H$227</definedName>
    <definedName function="false" hidden="false" name="静岡県" vbProcedure="false">【参考】数式用!$H$958:$H$992</definedName>
    <definedName function="false" hidden="false" name="香川県" vbProcedure="false">【参考】数式用!$H$1405:$H$1421</definedName>
    <definedName function="false" hidden="false" name="高知県" vbProcedure="false">【参考】数式用!$H$1442:$H$1475</definedName>
    <definedName function="false" hidden="false" name="鳥取県" vbProcedure="false">【参考】数式用!$H$1274:$H$1292</definedName>
    <definedName function="false" hidden="false" name="鹿児島県" vbProcedure="false">【参考】数式用!$H$1666:$H$1708</definedName>
    <definedName function="false" hidden="false" localSheetId="5" name="サービス名" vbProcedure="false">#REF!</definedName>
    <definedName function="false" hidden="false" localSheetId="6" name="_xlnm.Print_Area" vbProcedure="false">【参考】数式用!$D$1:$D$1</definedName>
    <definedName function="false" hidden="false" localSheetId="6" name="_xlnm._FilterDatabase" vbProcedure="false">【参考】数式用!#REF!</definedName>
    <definedName function="false" hidden="false" localSheetId="7" name="三重県" vbProcedure="false">【参考】数式用2!$D$1047:$D$1075</definedName>
    <definedName function="false" hidden="false" localSheetId="7" name="京都府" vbProcedure="false">【参考】数式用2!$D$1095:$D$1120</definedName>
    <definedName function="false" hidden="false" localSheetId="7" name="佐賀県" vbProcedure="false">【参考】数式用2!$D$1536:$D$1555</definedName>
    <definedName function="false" hidden="false" localSheetId="7" name="兵庫県" vbProcedure="false">【参考】数式用2!$D$1164:$D$1204</definedName>
    <definedName function="false" hidden="false" localSheetId="7" name="北海道" vbProcedure="false">【参考】数式用2!$D$3:$D$187</definedName>
    <definedName function="false" hidden="false" localSheetId="7" name="千葉県" vbProcedure="false">【参考】数式用2!$D$582:$D$635</definedName>
    <definedName function="false" hidden="false" localSheetId="7" name="和歌山県" vbProcedure="false">【参考】数式用2!$D$1244:$D$1273</definedName>
    <definedName function="false" hidden="false" localSheetId="7" name="埼玉県" vbProcedure="false">【参考】数式用2!$D$519:$D$581</definedName>
    <definedName function="false" hidden="false" localSheetId="7" name="大分県" vbProcedure="false">【参考】数式用2!$D$1622:$D$1639</definedName>
    <definedName function="false" hidden="false" localSheetId="7" name="大阪府" vbProcedure="false">【参考】数式用2!$D$1121:$D$1163</definedName>
    <definedName function="false" hidden="false" localSheetId="7" name="奈良県" vbProcedure="false">【参考】数式用2!$D$1205:$D$1243</definedName>
    <definedName function="false" hidden="false" localSheetId="7" name="宮城県" vbProcedure="false">【参考】数式用2!$D$261:$D$295</definedName>
    <definedName function="false" hidden="false" localSheetId="7" name="宮崎県" vbProcedure="false">【参考】数式用2!$D$1640:$D$1665</definedName>
    <definedName function="false" hidden="false" localSheetId="7" name="富山県" vbProcedure="false">【参考】数式用2!$D$761:$D$775</definedName>
    <definedName function="false" hidden="false" localSheetId="7" name="山口県" vbProcedure="false">【参考】数式用2!$D$1362:$D$1380</definedName>
    <definedName function="false" hidden="false" localSheetId="7" name="山形県" vbProcedure="false">【参考】数式用2!$D$321:$D$355</definedName>
    <definedName function="false" hidden="false" localSheetId="7" name="山梨県" vbProcedure="false">【参考】数式用2!$D$812:$D$838</definedName>
    <definedName function="false" hidden="false" localSheetId="7" name="岐阜県" vbProcedure="false">【参考】数式用2!$D$916:$D$957</definedName>
    <definedName function="false" hidden="false" localSheetId="7" name="岡山県" vbProcedure="false">【参考】数式用2!$D$1312:$D$1338</definedName>
    <definedName function="false" hidden="false" localSheetId="7" name="岩手県" vbProcedure="false">【参考】数式用2!$D$228:$D$260</definedName>
    <definedName function="false" hidden="false" localSheetId="7" name="島根県" vbProcedure="false">【参考】数式用2!$D$1293:$D$1311</definedName>
    <definedName function="false" hidden="false" localSheetId="7" name="広島県" vbProcedure="false">【参考】数式用2!$D$1339:$D$1361</definedName>
    <definedName function="false" hidden="false" localSheetId="7" name="徳島県" vbProcedure="false">【参考】数式用2!$D$1381:$D$1404</definedName>
    <definedName function="false" hidden="false" localSheetId="7" name="愛媛県" vbProcedure="false">【参考】数式用2!$D$1422:$D$1441</definedName>
    <definedName function="false" hidden="false" localSheetId="7" name="愛知県" vbProcedure="false">【参考】数式用2!$D$993:$D$1046</definedName>
    <definedName function="false" hidden="false" localSheetId="7" name="新潟県" vbProcedure="false">【参考】数式用2!$D$731:$D$760</definedName>
    <definedName function="false" hidden="false" localSheetId="7" name="東京都" vbProcedure="false">【参考】数式用2!$D$636:$D$697</definedName>
    <definedName function="false" hidden="false" localSheetId="7" name="栃木県" vbProcedure="false">【参考】数式用2!$D$459:$D$483</definedName>
    <definedName function="false" hidden="false" localSheetId="7" name="沖縄県" vbProcedure="false">【参考】数式用2!$D$1709:$D$1749</definedName>
    <definedName function="false" hidden="false" localSheetId="7" name="滋賀県" vbProcedure="false">【参考】数式用2!$D$1076:$D$1094</definedName>
    <definedName function="false" hidden="false" localSheetId="7" name="熊本県" vbProcedure="false">【参考】数式用2!$D$1577:$D$1621</definedName>
    <definedName function="false" hidden="false" localSheetId="7" name="石川県" vbProcedure="false">【参考】数式用2!$D$776:$D$794</definedName>
    <definedName function="false" hidden="false" localSheetId="7" name="神奈川県" vbProcedure="false">【参考】数式用2!$D$698:$D$730</definedName>
    <definedName function="false" hidden="false" localSheetId="7" name="福井県" vbProcedure="false">【参考】数式用2!$D$795:$D$811</definedName>
    <definedName function="false" hidden="false" localSheetId="7" name="福岡県" vbProcedure="false">【参考】数式用2!$D$1476:$D$1535</definedName>
    <definedName function="false" hidden="false" localSheetId="7" name="福島県" vbProcedure="false">【参考】数式用2!$D$356:$D$414</definedName>
    <definedName function="false" hidden="false" localSheetId="7" name="秋田県" vbProcedure="false">【参考】数式用2!$D$296:$D$320</definedName>
    <definedName function="false" hidden="false" localSheetId="7" name="群馬県" vbProcedure="false">【参考】数式用2!$D$484:$D$518</definedName>
    <definedName function="false" hidden="false" localSheetId="7" name="茨城県" vbProcedure="false">【参考】数式用2!$D$415:$D$458</definedName>
    <definedName function="false" hidden="false" localSheetId="7" name="長崎県" vbProcedure="false">【参考】数式用2!$D$1556:$D$1576</definedName>
    <definedName function="false" hidden="false" localSheetId="7" name="長野県" vbProcedure="false">【参考】数式用2!$D$839:$D$915</definedName>
    <definedName function="false" hidden="false" localSheetId="7" name="青森県" vbProcedure="false">【参考】数式用2!$D$188:$D$227</definedName>
    <definedName function="false" hidden="false" localSheetId="7" name="静岡県" vbProcedure="false">【参考】数式用2!$D$958:$D$992</definedName>
    <definedName function="false" hidden="false" localSheetId="7" name="香川県" vbProcedure="false">【参考】数式用2!$D$1405:$D$1421</definedName>
    <definedName function="false" hidden="false" localSheetId="7" name="高知県" vbProcedure="false">【参考】数式用2!$D$1442:$D$1475</definedName>
    <definedName function="false" hidden="false" localSheetId="7" name="鳥取県" vbProcedure="false">【参考】数式用2!$D$1274:$D$1292</definedName>
    <definedName function="false" hidden="false" localSheetId="7" name="鹿児島県" vbProcedure="false">【参考】数式用2!$D$1666:$D$1708</definedName>
    <definedName function="false" hidden="false" localSheetId="8" name="_xlnm._FilterDatabase" vbProcedure="false">【参考】数式用３!#REF!</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
  </authors>
  <commentList>
    <comment ref="A36" authorId="0">
      <text>
        <r>
          <rPr>
            <sz val="8"/>
            <color rgb="FF000000"/>
            <rFont val="Noto Sans CJK JP"/>
            <family val="2"/>
          </rPr>
          <t xml:space="preserve">記入状況については、</t>
        </r>
        <r>
          <rPr>
            <sz val="8"/>
            <color rgb="FF000000"/>
            <rFont val="MS P ゴシック"/>
            <family val="3"/>
            <charset val="128"/>
          </rPr>
          <t xml:space="preserve">AG</t>
        </r>
        <r>
          <rPr>
            <sz val="8"/>
            <color rgb="FF000000"/>
            <rFont val="Noto Sans CJK JP"/>
            <family val="2"/>
          </rPr>
          <t xml:space="preserve">～</t>
        </r>
        <r>
          <rPr>
            <sz val="8"/>
            <color rgb="FF000000"/>
            <rFont val="MS P ゴシック"/>
            <family val="3"/>
            <charset val="128"/>
          </rPr>
          <t xml:space="preserve">AK</t>
        </r>
        <r>
          <rPr>
            <sz val="8"/>
            <color rgb="FF000000"/>
            <rFont val="Noto Sans CJK JP"/>
            <family val="2"/>
          </rPr>
          <t xml:space="preserve">列の表を参考にご確認ください。</t>
        </r>
      </text>
    </comment>
    <comment ref="B38" authorId="0">
      <text>
        <r>
          <rPr>
            <sz val="8"/>
            <color rgb="FF000000"/>
            <rFont val="MS P ゴシック"/>
            <family val="3"/>
            <charset val="128"/>
          </rPr>
          <t xml:space="preserve">10</t>
        </r>
        <r>
          <rPr>
            <sz val="8"/>
            <color rgb="FF000000"/>
            <rFont val="Noto Sans CJK JP"/>
            <family val="2"/>
          </rPr>
          <t xml:space="preserve">桁の事業所番号を入力してください（</t>
        </r>
        <r>
          <rPr>
            <sz val="8"/>
            <color rgb="FF000000"/>
            <rFont val="MS P ゴシック"/>
            <family val="3"/>
            <charset val="128"/>
          </rPr>
          <t xml:space="preserve">10</t>
        </r>
        <r>
          <rPr>
            <sz val="8"/>
            <color rgb="FF000000"/>
            <rFont val="Noto Sans CJK JP"/>
            <family val="2"/>
          </rPr>
          <t xml:space="preserve">桁の入力以外は受け付けません。）</t>
        </r>
      </text>
    </comment>
    <comment ref="L28" authorId="0">
      <text>
        <r>
          <rPr>
            <sz val="11"/>
            <rFont val="ＭＳ Ｐゴシック"/>
            <family val="3"/>
            <charset val="128"/>
          </rPr>
          <t xml:space="preserve">13</t>
        </r>
        <r>
          <rPr>
            <sz val="11"/>
            <rFont val="Noto Sans CJK JP"/>
            <family val="2"/>
          </rPr>
          <t xml:space="preserve">桁の法人番号を入力してください
（</t>
        </r>
        <r>
          <rPr>
            <sz val="11"/>
            <rFont val="ＭＳ Ｐゴシック"/>
            <family val="3"/>
            <charset val="128"/>
          </rPr>
          <t xml:space="preserve">13</t>
        </r>
        <r>
          <rPr>
            <sz val="11"/>
            <rFont val="Noto Sans CJK JP"/>
            <family val="2"/>
          </rPr>
          <t xml:space="preserve">桁の入力以外は受け付けません。</t>
        </r>
        <r>
          <rPr>
            <sz val="11"/>
            <color rgb="FF000000"/>
            <rFont val="Noto Sans CJK JP"/>
            <family val="2"/>
          </rPr>
          <t xml:space="preserve">）</t>
        </r>
      </text>
    </comment>
    <comment ref="L30" authorId="0">
      <text>
        <r>
          <rPr>
            <sz val="9"/>
            <color rgb="FF000000"/>
            <rFont val="Noto Sans CJK JP"/>
            <family val="2"/>
          </rPr>
          <t xml:space="preserve">社会保険労務士事務所等の担当者の
氏名・連絡先を記入しても構いません。</t>
        </r>
      </text>
    </comment>
    <comment ref="L38" authorId="0">
      <text>
        <r>
          <rPr>
            <sz val="8"/>
            <color rgb="FF000000"/>
            <rFont val="Noto Sans CJK JP"/>
            <family val="2"/>
          </rPr>
          <t xml:space="preserve">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text>
        <r>
          <rPr>
            <sz val="11"/>
            <rFont val="Noto Sans CJK JP"/>
            <family val="2"/>
          </rPr>
          <t xml:space="preserve">必ずプルダウンで入力してください。
</t>
        </r>
        <r>
          <rPr>
            <b val="true"/>
            <u val="single"/>
            <sz val="8"/>
            <color rgb="FF000000"/>
            <rFont val="Noto Sans CJK JP"/>
            <family val="2"/>
          </rPr>
          <t xml:space="preserve">介護予防サービス、短期入所・総合事業については、行を分けてください</t>
        </r>
        <r>
          <rPr>
            <b val="true"/>
            <u val="single"/>
            <sz val="9"/>
            <color rgb="FF000000"/>
            <rFont val="Noto Sans CJK JP"/>
            <family val="2"/>
          </rPr>
          <t xml:space="preserve">。</t>
        </r>
      </text>
    </comment>
    <comment ref="AA38" authorId="0">
      <text>
        <r>
          <rPr>
            <sz val="11"/>
            <rFont val="Noto Sans CJK JP"/>
            <family val="2"/>
          </rPr>
          <t xml:space="preserve">一月当たりの介護報酬総単位数の見込みを</t>
        </r>
        <r>
          <rPr>
            <b val="true"/>
            <u val="single"/>
            <sz val="8"/>
            <color rgb="FF000000"/>
            <rFont val="Noto Sans CJK JP"/>
            <family val="2"/>
          </rPr>
          <t xml:space="preserve">できるだけ正確に</t>
        </r>
        <r>
          <rPr>
            <sz val="8"/>
            <color rgb="FF000000"/>
            <rFont val="Noto Sans CJK JP"/>
            <family val="2"/>
          </rPr>
          <t xml:space="preserve">記載するようにしてください</t>
        </r>
        <r>
          <rPr>
            <sz val="11"/>
            <color rgb="FF000000"/>
            <rFont val="Noto Sans CJK JP"/>
            <family val="2"/>
          </rPr>
          <t xml:space="preserve">。</t>
        </r>
      </text>
    </comment>
    <comment ref="AD38" authorId="0">
      <text>
        <r>
          <rPr>
            <sz val="11"/>
            <rFont val="Noto Sans CJK JP"/>
            <family val="2"/>
          </rPr>
          <t xml:space="preserve">所在地・サービス名に応じて地域単価が自動入力されます。
</t>
        </r>
        <r>
          <rPr>
            <b val="true"/>
            <u val="single"/>
            <sz val="8"/>
            <color rgb="FF000000"/>
            <rFont val="Noto Sans CJK JP"/>
            <family val="2"/>
          </rPr>
          <t xml:space="preserve">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xdr="http://schemas.openxmlformats.org/drawingml/2006/spreadsheetDrawing">
  <authors>
    <author> </author>
  </authors>
  <commentList>
    <comment ref="B132" authorId="0">
      <text>
        <r>
          <rPr>
            <sz val="11"/>
            <rFont val="Noto Sans CJK JP"/>
            <family val="2"/>
          </rPr>
          <t xml:space="preserve">空欄が表示される項目は、記入が不要のため、
</t>
        </r>
        <r>
          <rPr>
            <sz val="9"/>
            <color rgb="FF000000"/>
            <rFont val="Noto Sans CJK JP"/>
            <family val="2"/>
          </rPr>
          <t xml:space="preserve">対応する必要はありません。</t>
        </r>
      </text>
    </comment>
    <comment ref="H6" authorId="0">
      <text>
        <r>
          <rPr>
            <sz val="11"/>
            <rFont val="Noto Sans CJK JP"/>
            <family val="2"/>
          </rPr>
          <t xml:space="preserve">本別紙様式２</t>
        </r>
        <r>
          <rPr>
            <sz val="11"/>
            <rFont val="ＭＳ Ｐゴシック"/>
            <family val="3"/>
            <charset val="128"/>
          </rPr>
          <t xml:space="preserve">-</t>
        </r>
        <r>
          <rPr>
            <sz val="11"/>
            <rFont val="Noto Sans CJK JP"/>
            <family val="2"/>
          </rPr>
          <t xml:space="preserve">１を完成させるには、「基本情報入力シート」「別紙様式２</t>
        </r>
        <r>
          <rPr>
            <sz val="11"/>
            <rFont val="ＭＳ Ｐゴシック"/>
            <family val="3"/>
            <charset val="128"/>
          </rPr>
          <t xml:space="preserve">-</t>
        </r>
        <r>
          <rPr>
            <sz val="11"/>
            <rFont val="Noto Sans CJK JP"/>
            <family val="2"/>
          </rPr>
          <t xml:space="preserve">２」から転記される情報が必要です。
</t>
        </r>
        <r>
          <rPr>
            <b val="true"/>
            <u val="single"/>
            <sz val="10"/>
            <color rgb="FF000000"/>
            <rFont val="Noto Sans CJK JP"/>
            <family val="2"/>
          </rPr>
          <t xml:space="preserve">まずは他のシートを完成させてください。</t>
        </r>
      </text>
    </comment>
    <comment ref="Q17" authorId="0">
      <text>
        <r>
          <rPr>
            <sz val="9"/>
            <color rgb="FF000000"/>
            <rFont val="Noto Sans CJK JP"/>
            <family val="2"/>
          </rPr>
          <t xml:space="preserve">別紙様式２－２に記入した内容に基づき、令和７年度の加算の見込額の合計が自動で表示されます。</t>
        </r>
      </text>
    </comment>
    <comment ref="Q18" authorId="0">
      <text>
        <r>
          <rPr>
            <sz val="9"/>
            <color rgb="FF000000"/>
            <rFont val="Noto Sans CJK JP"/>
            <family val="2"/>
          </rPr>
          <t xml:space="preserve">令和６年度の加算額のうち、令和７年度に繰り越す予定の額を記入してください。</t>
        </r>
      </text>
    </comment>
    <comment ref="Q20" authorId="0">
      <text>
        <r>
          <rPr>
            <sz val="9"/>
            <color rgb="FF000000"/>
            <rFont val="Noto Sans CJK JP"/>
            <family val="2"/>
          </rPr>
          <t xml:space="preserve">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Y40" authorId="0">
      <text>
        <r>
          <rPr>
            <sz val="11"/>
            <rFont val="Noto Sans CJK JP"/>
            <family val="2"/>
          </rPr>
          <t xml:space="preserve">この金額は、賃金改善期間における基本給等の引上げ額の目安となります。
</t>
        </r>
        <r>
          <rPr>
            <sz val="9"/>
            <color rgb="FF000000"/>
            <rFont val="Noto Sans CJK JP"/>
            <family val="2"/>
          </rPr>
          <t xml:space="preserve">賃金改善額のうち、基本給等の引上げ額がこの金額以上となるようにすることで、
月額賃金改善要件Ⅱを満たしながら賃金改善を行うことができます。</t>
        </r>
      </text>
    </comment>
    <comment ref="Z29" authorId="0">
      <text>
        <r>
          <rPr>
            <sz val="9"/>
            <color rgb="FF000000"/>
            <rFont val="Noto Sans CJK JP"/>
            <family val="2"/>
          </rPr>
          <t xml:space="preserve">別紙様式２－２に記入した内容をもとに、令和７年４月以降の</t>
        </r>
        <r>
          <rPr>
            <sz val="9"/>
            <color rgb="FF000000"/>
            <rFont val="MS P ゴシック"/>
            <family val="3"/>
            <charset val="128"/>
          </rPr>
          <t xml:space="preserve">12</t>
        </r>
        <r>
          <rPr>
            <sz val="9"/>
            <color rgb="FF000000"/>
            <rFont val="Noto Sans CJK JP"/>
            <family val="2"/>
          </rPr>
          <t xml:space="preserve">か月分の値が自動で入力されます。</t>
        </r>
      </text>
    </comment>
    <comment ref="Z30" authorId="0">
      <text>
        <r>
          <rPr>
            <sz val="9"/>
            <color rgb="FF000000"/>
            <rFont val="Noto Sans CJK JP"/>
            <family val="2"/>
          </rPr>
          <t xml:space="preserve">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AE110" authorId="0">
      <text>
        <r>
          <rPr>
            <sz val="9"/>
            <color rgb="FF000000"/>
            <rFont val="Noto Sans CJK JP"/>
            <family val="2"/>
          </rPr>
          <t xml:space="preserve">令和７年度に繰り越す額（２ ②）がない場合は、この欄へのチェック（✓）は不要です。</t>
        </r>
      </text>
    </comment>
  </commentList>
</comments>
</file>

<file path=xl/comments3.xml><?xml version="1.0" encoding="utf-8"?>
<comments xmlns="http://schemas.openxmlformats.org/spreadsheetml/2006/main" xmlns:xdr="http://schemas.openxmlformats.org/drawingml/2006/spreadsheetDrawing">
  <authors>
    <author> </author>
  </authors>
  <commentList>
    <comment ref="Q10" authorId="0">
      <text>
        <r>
          <rPr>
            <sz val="11"/>
            <color rgb="FF000000"/>
            <rFont val="Noto Sans CJK JP"/>
            <family val="2"/>
          </rPr>
          <t xml:space="preserve">加算の要件上は問題ありませんが、
令和６年度末の加算率と比較して、
令和７年度の加算率が低くなっている場合は、
加算率が赤字で表示されます。</t>
        </r>
      </text>
    </comment>
    <comment ref="R10" authorId="0">
      <text>
        <r>
          <rPr>
            <sz val="11"/>
            <color rgb="FF000000"/>
            <rFont val="Noto Sans CJK JP"/>
            <family val="2"/>
          </rPr>
          <t xml:space="preserve">各加算の「算定対象月」（通常は４月～翌年３月）を記入してください。
※「賃金改善実施期間」（賃金の支払い方法により、６月～翌年５月となることもある）ではありません。</t>
        </r>
      </text>
    </comment>
    <comment ref="AK11" authorId="0">
      <text>
        <r>
          <rPr>
            <sz val="11"/>
            <color rgb="FF000000"/>
            <rFont val="Noto Sans CJK JP"/>
            <family val="2"/>
          </rPr>
          <t xml:space="preserve">・当該事業所に従事する経験・技能のある介護職員のうち改善後の賃金が年額</t>
        </r>
        <r>
          <rPr>
            <sz val="11"/>
            <color rgb="FF000000"/>
            <rFont val="MS P ゴシック"/>
            <family val="3"/>
            <charset val="128"/>
          </rPr>
          <t xml:space="preserve">440</t>
        </r>
        <r>
          <rPr>
            <sz val="11"/>
            <color rgb="FF000000"/>
            <rFont val="Noto Sans CJK JP"/>
            <family val="2"/>
          </rPr>
          <t xml:space="preserve">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t>
        </r>
        <r>
          <rPr>
            <sz val="11"/>
            <color rgb="FF000000"/>
            <rFont val="MS P ゴシック"/>
            <family val="3"/>
            <charset val="128"/>
          </rPr>
          <t xml:space="preserve">440</t>
        </r>
        <r>
          <rPr>
            <sz val="11"/>
            <color rgb="FF000000"/>
            <rFont val="Noto Sans CJK JP"/>
            <family val="2"/>
          </rPr>
          <t xml:space="preserve">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text>
        <r>
          <rPr>
            <sz val="12"/>
            <color rgb="FF000000"/>
            <rFont val="Noto Sans CJK JP"/>
            <family val="2"/>
          </rPr>
          <t xml:space="preserve">短期入所生活介護、短期入所療養介護、総合事業（訪問型・通所型）については、
一律で除外した上で、</t>
        </r>
        <r>
          <rPr>
            <sz val="12"/>
            <color rgb="FF000000"/>
            <rFont val="MS P ゴシック"/>
            <family val="3"/>
            <charset val="128"/>
          </rPr>
          <t xml:space="preserve">AL</t>
        </r>
        <r>
          <rPr>
            <sz val="12"/>
            <color rgb="FF000000"/>
            <rFont val="Noto Sans CJK JP"/>
            <family val="2"/>
          </rPr>
          <t xml:space="preserve">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xdr="http://schemas.openxmlformats.org/drawingml/2006/spreadsheetDrawing">
  <authors>
    <author> </author>
  </authors>
  <commentList>
    <comment ref="G4" authorId="0">
      <text>
        <r>
          <rPr>
            <sz val="11"/>
            <rFont val="Noto Sans CJK JP"/>
            <family val="2"/>
          </rPr>
          <t xml:space="preserve">本別紙様式２</t>
        </r>
        <r>
          <rPr>
            <sz val="11"/>
            <rFont val="ＭＳ Ｐゴシック"/>
            <family val="3"/>
            <charset val="128"/>
          </rPr>
          <t xml:space="preserve">-</t>
        </r>
        <r>
          <rPr>
            <sz val="11"/>
            <rFont val="Noto Sans CJK JP"/>
            <family val="2"/>
          </rPr>
          <t xml:space="preserve">３を完成させるには、「基本情報入力シート」「別紙様式２</t>
        </r>
        <r>
          <rPr>
            <sz val="11"/>
            <rFont val="ＭＳ Ｐゴシック"/>
            <family val="3"/>
            <charset val="128"/>
          </rPr>
          <t xml:space="preserve">-</t>
        </r>
        <r>
          <rPr>
            <sz val="11"/>
            <rFont val="Noto Sans CJK JP"/>
            <family val="2"/>
          </rPr>
          <t xml:space="preserve">４」から転記される情報が必要です。</t>
        </r>
        <r>
          <rPr>
            <b val="true"/>
            <u val="single"/>
            <sz val="10"/>
            <color rgb="FF000000"/>
            <rFont val="Noto Sans CJK JP"/>
            <family val="2"/>
          </rPr>
          <t xml:space="preserve">まずはこれらのシートを完成させてください。</t>
        </r>
      </text>
    </comment>
  </commentList>
</comments>
</file>

<file path=xl/comments5.xml><?xml version="1.0" encoding="utf-8"?>
<comments xmlns="http://schemas.openxmlformats.org/spreadsheetml/2006/main" xmlns:xdr="http://schemas.openxmlformats.org/drawingml/2006/spreadsheetDrawing">
  <authors>
    <author> </author>
  </authors>
  <commentList>
    <comment ref="G8" authorId="0">
      <text>
        <r>
          <rPr>
            <b val="true"/>
            <u val="single"/>
            <sz val="12"/>
            <color rgb="FF000000"/>
            <rFont val="Noto Sans CJK JP"/>
            <family val="2"/>
          </rPr>
          <t xml:space="preserve">空欄の場合、先に「基本情報入力シート」を記入してください。</t>
        </r>
      </text>
    </comment>
    <comment ref="M8" authorId="0">
      <text>
        <r>
          <rPr>
            <sz val="12"/>
            <color rgb="FF000000"/>
            <rFont val="Noto Sans CJK JP"/>
            <family val="2"/>
          </rPr>
          <t xml:space="preserve">計算結果が表示されない場合、他の欄を先に記入して下さい。
この額はあくまで見込額であり、実際の補助額と異なる可能性があります。</t>
        </r>
      </text>
    </comment>
    <comment ref="R8" authorId="0">
      <text>
        <r>
          <rPr>
            <sz val="12"/>
            <color rgb="FF000000"/>
            <rFont val="Noto Sans CJK JP"/>
            <family val="2"/>
          </rPr>
          <t xml:space="preserve">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sharedStrings.xml><?xml version="1.0" encoding="utf-8"?>
<sst xmlns="http://schemas.openxmlformats.org/spreadsheetml/2006/main" count="10988" uniqueCount="2460">
  <si>
    <t xml:space="preserve">計画書（介護人材確保・職場環境改善等事業、介護職員等処遇改善加算）
基本情報入力シート</t>
  </si>
  <si>
    <t xml:space="preserve">↓隠し列</t>
  </si>
  <si>
    <t xml:space="preserve">●はじめに本シート（基本情報入力シート）の黄色セルに入力することで、申請対象となる事業所等に関する基本的な情報が、各シートに自動的に転記されます。</t>
  </si>
  <si>
    <r>
      <rPr>
        <b val="true"/>
        <sz val="11"/>
        <color rgb="FF000000"/>
        <rFont val="Noto Sans CJK JP"/>
        <family val="2"/>
      </rPr>
      <t xml:space="preserve">【重要】
①本計画書は、介護保険事業費補助金（介護人材確保・職場環境改善等事業）（以下「補助金」という。）及び介護職員等処遇改善加算（以下「処遇改善加算」という。）の共通様式です。
②</t>
    </r>
    <r>
      <rPr>
        <b val="true"/>
        <u val="single"/>
        <sz val="11"/>
        <color rgb="FFFF0000"/>
        <rFont val="Noto Sans CJK JP"/>
        <family val="2"/>
      </rPr>
      <t xml:space="preserve">処遇改善加算を申請する場合は、各事業所の指定権者に別紙様式</t>
    </r>
    <r>
      <rPr>
        <b val="true"/>
        <u val="single"/>
        <sz val="11"/>
        <color rgb="FFFF0000"/>
        <rFont val="ＭＳ Ｐゴシック"/>
        <family val="3"/>
        <charset val="128"/>
      </rPr>
      <t xml:space="preserve">2-1</t>
    </r>
    <r>
      <rPr>
        <b val="true"/>
        <u val="single"/>
        <sz val="11"/>
        <color rgb="FFFF0000"/>
        <rFont val="Noto Sans CJK JP"/>
        <family val="2"/>
      </rPr>
      <t xml:space="preserve">、</t>
    </r>
    <r>
      <rPr>
        <b val="true"/>
        <u val="single"/>
        <sz val="11"/>
        <color rgb="FFFF0000"/>
        <rFont val="ＭＳ Ｐゴシック"/>
        <family val="3"/>
        <charset val="128"/>
      </rPr>
      <t xml:space="preserve">2-2</t>
    </r>
    <r>
      <rPr>
        <b val="true"/>
        <u val="single"/>
        <sz val="11"/>
        <color rgb="FFFF0000"/>
        <rFont val="Noto Sans CJK JP"/>
        <family val="2"/>
      </rPr>
      <t xml:space="preserve">を、補助金を申請する場合は、各事業所の所在する都道府県に別紙様式</t>
    </r>
    <r>
      <rPr>
        <b val="true"/>
        <u val="single"/>
        <sz val="11"/>
        <color rgb="FFFF0000"/>
        <rFont val="ＭＳ Ｐゴシック"/>
        <family val="3"/>
        <charset val="128"/>
      </rPr>
      <t xml:space="preserve">2-3</t>
    </r>
    <r>
      <rPr>
        <b val="true"/>
        <u val="single"/>
        <sz val="11"/>
        <color rgb="FFFF0000"/>
        <rFont val="Noto Sans CJK JP"/>
        <family val="2"/>
      </rPr>
      <t xml:space="preserve">、</t>
    </r>
    <r>
      <rPr>
        <b val="true"/>
        <u val="single"/>
        <sz val="11"/>
        <color rgb="FFFF0000"/>
        <rFont val="ＭＳ Ｐゴシック"/>
        <family val="3"/>
        <charset val="128"/>
      </rPr>
      <t xml:space="preserve">2-4</t>
    </r>
    <r>
      <rPr>
        <b val="true"/>
        <u val="single"/>
        <sz val="11"/>
        <color rgb="FFFF0000"/>
        <rFont val="Noto Sans CJK JP"/>
        <family val="2"/>
      </rPr>
      <t xml:space="preserve">を、それぞれ提出してください</t>
    </r>
    <r>
      <rPr>
        <b val="true"/>
        <sz val="11"/>
        <color rgb="FF000000"/>
        <rFont val="Noto Sans CJK JP"/>
        <family val="2"/>
      </rPr>
      <t xml:space="preserve">。その際、補助金の申請事務を都道府県が外部委託している場合もございますので、必ず都道府県のホームページをご確認ください。</t>
    </r>
  </si>
  <si>
    <r>
      <rPr>
        <sz val="11"/>
        <color rgb="FF000000"/>
        <rFont val="Noto Sans CJK JP"/>
        <family val="2"/>
      </rPr>
      <t xml:space="preserve">●自動転記の仕組みを活用するため、下記の作業フローに基づき、シートを完成させてください。
　本計画書を用いて、処遇改善加算のみの申請を行う場合、別紙様式</t>
    </r>
    <r>
      <rPr>
        <sz val="11"/>
        <color rgb="FF000000"/>
        <rFont val="ＭＳ Ｐゴシック"/>
        <family val="3"/>
        <charset val="128"/>
      </rPr>
      <t xml:space="preserve">2-3</t>
    </r>
    <r>
      <rPr>
        <sz val="11"/>
        <color rgb="FF000000"/>
        <rFont val="Noto Sans CJK JP"/>
        <family val="2"/>
      </rPr>
      <t xml:space="preserve">及び</t>
    </r>
    <r>
      <rPr>
        <sz val="11"/>
        <color rgb="FF000000"/>
        <rFont val="ＭＳ Ｐゴシック"/>
        <family val="3"/>
        <charset val="128"/>
      </rPr>
      <t xml:space="preserve">2-4</t>
    </r>
    <r>
      <rPr>
        <sz val="11"/>
        <color rgb="FF000000"/>
        <rFont val="Noto Sans CJK JP"/>
        <family val="2"/>
      </rPr>
      <t xml:space="preserve">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t>
    </r>
    <r>
      <rPr>
        <sz val="11"/>
        <color rgb="FF000000"/>
        <rFont val="ＭＳ Ｐゴシック"/>
        <family val="3"/>
        <charset val="128"/>
      </rPr>
      <t xml:space="preserve">2-1</t>
    </r>
    <r>
      <rPr>
        <sz val="11"/>
        <color rgb="FF000000"/>
        <rFont val="Noto Sans CJK JP"/>
        <family val="2"/>
      </rPr>
      <t xml:space="preserve">，</t>
    </r>
    <r>
      <rPr>
        <sz val="11"/>
        <color rgb="FF000000"/>
        <rFont val="ＭＳ Ｐゴシック"/>
        <family val="3"/>
        <charset val="128"/>
      </rPr>
      <t xml:space="preserve">2-2</t>
    </r>
    <r>
      <rPr>
        <sz val="11"/>
        <color rgb="FF000000"/>
        <rFont val="Noto Sans CJK JP"/>
        <family val="2"/>
      </rPr>
      <t xml:space="preserve">を提出してください。
　その際、様式</t>
    </r>
    <r>
      <rPr>
        <sz val="11"/>
        <color rgb="FF000000"/>
        <rFont val="ＭＳ Ｐゴシック"/>
        <family val="3"/>
        <charset val="128"/>
      </rPr>
      <t xml:space="preserve">2-3, 2-4</t>
    </r>
    <r>
      <rPr>
        <sz val="11"/>
        <color rgb="FF000000"/>
        <rFont val="Noto Sans CJK JP"/>
        <family val="2"/>
      </rPr>
      <t xml:space="preserve">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t>
    </r>
    <r>
      <rPr>
        <sz val="11"/>
        <color rgb="FF000000"/>
        <rFont val="ＭＳ Ｐゴシック"/>
        <family val="3"/>
        <charset val="128"/>
      </rPr>
      <t xml:space="preserve">2-3</t>
    </r>
    <r>
      <rPr>
        <sz val="11"/>
        <color rgb="FF000000"/>
        <rFont val="Noto Sans CJK JP"/>
        <family val="2"/>
      </rPr>
      <t xml:space="preserve">，</t>
    </r>
    <r>
      <rPr>
        <sz val="11"/>
        <color rgb="FF000000"/>
        <rFont val="ＭＳ Ｐゴシック"/>
        <family val="3"/>
        <charset val="128"/>
      </rPr>
      <t xml:space="preserve">2-4</t>
    </r>
    <r>
      <rPr>
        <sz val="11"/>
        <color rgb="FF000000"/>
        <rFont val="Noto Sans CJK JP"/>
        <family val="2"/>
      </rPr>
      <t xml:space="preserve">を提出してください。
　この場合も同様に、その他の様式シート（別紙様式</t>
    </r>
    <r>
      <rPr>
        <sz val="11"/>
        <color rgb="FF000000"/>
        <rFont val="ＭＳ Ｐゴシック"/>
        <family val="3"/>
        <charset val="128"/>
      </rPr>
      <t xml:space="preserve">2-1, 2-2</t>
    </r>
    <r>
      <rPr>
        <sz val="11"/>
        <color rgb="FF000000"/>
        <rFont val="Noto Sans CJK JP"/>
        <family val="2"/>
      </rPr>
      <t xml:space="preserve">）の削除は不要です。
●「提出先の自治体名」を記入すると、別紙</t>
    </r>
    <r>
      <rPr>
        <sz val="11"/>
        <color rgb="FF000000"/>
        <rFont val="ＭＳ Ｐゴシック"/>
        <family val="3"/>
        <charset val="128"/>
      </rPr>
      <t xml:space="preserve">2-1</t>
    </r>
    <r>
      <rPr>
        <sz val="11"/>
        <color rgb="FF000000"/>
        <rFont val="Noto Sans CJK JP"/>
        <family val="2"/>
      </rPr>
      <t xml:space="preserve">から</t>
    </r>
    <r>
      <rPr>
        <sz val="11"/>
        <color rgb="FF000000"/>
        <rFont val="ＭＳ Ｐゴシック"/>
        <family val="3"/>
        <charset val="128"/>
      </rPr>
      <t xml:space="preserve">2-4</t>
    </r>
    <r>
      <rPr>
        <sz val="11"/>
        <color rgb="FF000000"/>
        <rFont val="Noto Sans CJK JP"/>
        <family val="2"/>
      </rPr>
      <t xml:space="preserve">までの「提出先」欄も、自動で更新されます。
　提出先が正しく記入されていることを必ずご確認ください。
</t>
    </r>
  </si>
  <si>
    <t xml:space="preserve">１　提出の目的と提出先の自治体名</t>
  </si>
  <si>
    <t xml:space="preserve">提出の目的</t>
  </si>
  <si>
    <t xml:space="preserve">提出先の自治体名</t>
  </si>
  <si>
    <t xml:space="preserve">加算様式の提出先（例：○○県、
○○市、○○町、○○広域連合）</t>
  </si>
  <si>
    <t xml:space="preserve">補助金様式の提出先（例：○○県）</t>
  </si>
  <si>
    <t xml:space="preserve">※上記「入力の流れ」に沿って必要事項を入力した後に、「提出の目的」を選択し、提出先の自治体名を選択・記載してください。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</si>
  <si>
    <t xml:space="preserve">２　基本情報</t>
  </si>
  <si>
    <t xml:space="preserve">下表に必要事項を入力してください。記入内容が各様式に反映されます。</t>
  </si>
  <si>
    <t xml:space="preserve">法人名</t>
  </si>
  <si>
    <t xml:space="preserve">フリガナ</t>
  </si>
  <si>
    <t xml:space="preserve">名称</t>
  </si>
  <si>
    <t xml:space="preserve">法人住所</t>
  </si>
  <si>
    <t xml:space="preserve">〒</t>
  </si>
  <si>
    <t xml:space="preserve">-</t>
  </si>
  <si>
    <t xml:space="preserve">〒結合</t>
  </si>
  <si>
    <t xml:space="preserve">住所１（番地・住居番号まで）</t>
  </si>
  <si>
    <t xml:space="preserve">住所２（建物名等）</t>
  </si>
  <si>
    <t xml:space="preserve">法人
代表者</t>
  </si>
  <si>
    <t xml:space="preserve">職名</t>
  </si>
  <si>
    <t xml:space="preserve">氏名</t>
  </si>
  <si>
    <t xml:space="preserve">法人番号</t>
  </si>
  <si>
    <t xml:space="preserve">書類作成
担当者</t>
  </si>
  <si>
    <t xml:space="preserve">連絡先</t>
  </si>
  <si>
    <t xml:space="preserve">電話番号</t>
  </si>
  <si>
    <t xml:space="preserve">E-mail</t>
  </si>
  <si>
    <t xml:space="preserve">３　補助金及び処遇改善加算の対象事業所に関する情報</t>
  </si>
  <si>
    <r>
      <rPr>
        <sz val="11"/>
        <color rgb="FF000000"/>
        <rFont val="Noto Sans CJK JP"/>
        <family val="2"/>
      </rPr>
      <t xml:space="preserve">下表に必要事項を入力してください。記入内容が別紙様式</t>
    </r>
    <r>
      <rPr>
        <sz val="11"/>
        <color rgb="FF000000"/>
        <rFont val="ＭＳ Ｐゴシック"/>
        <family val="3"/>
        <charset val="128"/>
      </rPr>
      <t xml:space="preserve">2-2</t>
    </r>
    <r>
      <rPr>
        <sz val="11"/>
        <color rgb="FF000000"/>
        <rFont val="Noto Sans CJK JP"/>
        <family val="2"/>
      </rPr>
      <t xml:space="preserve">及び別紙様式</t>
    </r>
    <r>
      <rPr>
        <sz val="11"/>
        <color rgb="FF000000"/>
        <rFont val="ＭＳ Ｐゴシック"/>
        <family val="3"/>
        <charset val="128"/>
      </rPr>
      <t xml:space="preserve">2-4</t>
    </r>
    <r>
      <rPr>
        <sz val="11"/>
        <color rgb="FF000000"/>
        <rFont val="Noto Sans CJK JP"/>
        <family val="2"/>
      </rPr>
      <t xml:space="preserve">に反映されます。</t>
    </r>
  </si>
  <si>
    <r>
      <rPr>
        <sz val="10"/>
        <rFont val="Noto Sans CJK JP"/>
        <family val="2"/>
      </rPr>
      <t xml:space="preserve">※　「一月あたり介護報酬総単位数</t>
    </r>
    <r>
      <rPr>
        <sz val="10"/>
        <rFont val="ＭＳ Ｐゴシック"/>
        <family val="3"/>
        <charset val="128"/>
      </rPr>
      <t xml:space="preserve">[</t>
    </r>
    <r>
      <rPr>
        <sz val="10"/>
        <rFont val="Noto Sans CJK JP"/>
        <family val="2"/>
      </rPr>
      <t xml:space="preserve">単位</t>
    </r>
    <r>
      <rPr>
        <sz val="10"/>
        <rFont val="ＭＳ Ｐゴシック"/>
        <family val="3"/>
        <charset val="128"/>
      </rPr>
      <t xml:space="preserve">]</t>
    </r>
    <r>
      <rPr>
        <sz val="10"/>
        <rFont val="Noto Sans CJK JP"/>
        <family val="2"/>
      </rPr>
      <t xml:space="preserve">」は、 一月あたり介護報酬総単位数として見込まれる単位数を、前年７月から</t>
    </r>
    <r>
      <rPr>
        <sz val="10"/>
        <rFont val="ＭＳ Ｐゴシック"/>
        <family val="3"/>
        <charset val="128"/>
      </rPr>
      <t xml:space="preserve">12</t>
    </r>
    <r>
      <rPr>
        <sz val="10"/>
        <rFont val="Noto Sans CJK JP"/>
        <family val="2"/>
      </rPr>
      <t xml:space="preserve">月までの６か月間の介護報酬総単位数（処遇改善加算等の各種加算減算を含む。）を６で除するなどの適切な方法によって推計し、事業所ごとに記載してください。
　また、「一月あたり処遇改善加算の加算単位数</t>
    </r>
    <r>
      <rPr>
        <sz val="10"/>
        <rFont val="ＭＳ Ｐゴシック"/>
        <family val="3"/>
        <charset val="128"/>
      </rPr>
      <t xml:space="preserve">[</t>
    </r>
    <r>
      <rPr>
        <sz val="10"/>
        <rFont val="Noto Sans CJK JP"/>
        <family val="2"/>
      </rPr>
      <t xml:space="preserve">単位</t>
    </r>
    <r>
      <rPr>
        <sz val="10"/>
        <rFont val="ＭＳ Ｐゴシック"/>
        <family val="3"/>
        <charset val="128"/>
      </rPr>
      <t xml:space="preserve">]</t>
    </r>
    <r>
      <rPr>
        <sz val="10"/>
        <rFont val="Noto Sans CJK JP"/>
        <family val="2"/>
      </rPr>
      <t xml:space="preserve">」は、前年７月から</t>
    </r>
    <r>
      <rPr>
        <sz val="10"/>
        <rFont val="ＭＳ Ｐゴシック"/>
        <family val="3"/>
        <charset val="128"/>
      </rPr>
      <t xml:space="preserve">12</t>
    </r>
    <r>
      <rPr>
        <sz val="10"/>
        <rFont val="Noto Sans CJK JP"/>
        <family val="2"/>
      </rPr>
      <t xml:space="preserve">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
  </si>
  <si>
    <t xml:space="preserve">※介護予防や短期利用型サービス含め、記入漏れがないことを確認しました。</t>
  </si>
  <si>
    <r>
      <rPr>
        <sz val="9"/>
        <rFont val="Noto Sans CJK JP"/>
        <family val="2"/>
      </rPr>
      <t xml:space="preserve">（参考）令和７年度と令和６年度で申請時のサービス種類の整理が変わったサービスに係る記入状況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t>
    </r>
    <r>
      <rPr>
        <sz val="9"/>
        <rFont val="ＭＳ Ｐゴシック"/>
        <family val="3"/>
        <charset val="128"/>
      </rPr>
      <t xml:space="preserve">A</t>
    </r>
    <r>
      <rPr>
        <sz val="9"/>
        <rFont val="Noto Sans CJK JP"/>
        <family val="2"/>
      </rPr>
      <t xml:space="preserve">県で訪問入浴介護及び介護予防訪問入浴介護、</t>
    </r>
    <r>
      <rPr>
        <sz val="9"/>
        <rFont val="ＭＳ Ｐゴシック"/>
        <family val="3"/>
        <charset val="128"/>
      </rPr>
      <t xml:space="preserve">B</t>
    </r>
    <r>
      <rPr>
        <sz val="9"/>
        <rFont val="Noto Sans CJK JP"/>
        <family val="2"/>
      </rPr>
      <t xml:space="preserve">県で介護予防訪問入浴介護を行っており、</t>
    </r>
    <r>
      <rPr>
        <sz val="9"/>
        <rFont val="ＭＳ Ｐゴシック"/>
        <family val="3"/>
        <charset val="128"/>
      </rPr>
      <t xml:space="preserve">A</t>
    </r>
    <r>
      <rPr>
        <sz val="9"/>
        <rFont val="Noto Sans CJK JP"/>
        <family val="2"/>
      </rPr>
      <t xml:space="preserve">県の介護予防訪問入浴介護について記入漏れした場合、表では「一致」と表示されます。）</t>
    </r>
  </si>
  <si>
    <t xml:space="preserve">番号</t>
  </si>
  <si>
    <t xml:space="preserve">介護保険事業所番号</t>
  </si>
  <si>
    <t xml:space="preserve">指定権者名</t>
  </si>
  <si>
    <t xml:space="preserve">事業所の所在地</t>
  </si>
  <si>
    <t xml:space="preserve">事業所名</t>
  </si>
  <si>
    <t xml:space="preserve">サービス名</t>
  </si>
  <si>
    <t xml:space="preserve">サービスコード</t>
  </si>
  <si>
    <r>
      <rPr>
        <sz val="8"/>
        <rFont val="Noto Sans CJK JP"/>
        <family val="2"/>
      </rPr>
      <t xml:space="preserve">一月あたり介護報酬総単位数</t>
    </r>
    <r>
      <rPr>
        <sz val="8"/>
        <rFont val="ＭＳ Ｐゴシック"/>
        <family val="3"/>
        <charset val="128"/>
      </rPr>
      <t xml:space="preserve">[</t>
    </r>
    <r>
      <rPr>
        <sz val="8"/>
        <rFont val="Noto Sans CJK JP"/>
        <family val="2"/>
      </rPr>
      <t xml:space="preserve">単位</t>
    </r>
    <r>
      <rPr>
        <sz val="8"/>
        <rFont val="ＭＳ Ｐゴシック"/>
        <family val="3"/>
        <charset val="128"/>
      </rPr>
      <t xml:space="preserve">]</t>
    </r>
  </si>
  <si>
    <r>
      <rPr>
        <sz val="8"/>
        <rFont val="Noto Sans CJK JP"/>
        <family val="2"/>
      </rPr>
      <t xml:space="preserve">一月あたり処遇改善加算の加算単位数</t>
    </r>
    <r>
      <rPr>
        <sz val="8"/>
        <rFont val="ＭＳ Ｐゴシック"/>
        <family val="3"/>
        <charset val="128"/>
      </rPr>
      <t xml:space="preserve">[</t>
    </r>
    <r>
      <rPr>
        <sz val="8"/>
        <rFont val="Noto Sans CJK JP"/>
        <family val="2"/>
      </rPr>
      <t xml:space="preserve">単位</t>
    </r>
    <r>
      <rPr>
        <sz val="8"/>
        <rFont val="ＭＳ Ｐゴシック"/>
        <family val="3"/>
        <charset val="128"/>
      </rPr>
      <t xml:space="preserve">]</t>
    </r>
  </si>
  <si>
    <r>
      <rPr>
        <sz val="8"/>
        <rFont val="Noto Sans CJK JP"/>
        <family val="2"/>
      </rPr>
      <t xml:space="preserve">一月あたり介護報酬総単位数（処遇改善加算を除く）</t>
    </r>
    <r>
      <rPr>
        <sz val="8"/>
        <rFont val="ＭＳ Ｐゴシック"/>
        <family val="3"/>
        <charset val="128"/>
      </rPr>
      <t xml:space="preserve">[</t>
    </r>
    <r>
      <rPr>
        <sz val="8"/>
        <rFont val="Noto Sans CJK JP"/>
        <family val="2"/>
      </rPr>
      <t xml:space="preserve">単位</t>
    </r>
    <r>
      <rPr>
        <sz val="8"/>
        <rFont val="ＭＳ Ｐゴシック"/>
        <family val="3"/>
        <charset val="128"/>
      </rPr>
      <t xml:space="preserve">]</t>
    </r>
  </si>
  <si>
    <r>
      <rPr>
        <sz val="8"/>
        <color rgb="FF000000"/>
        <rFont val="Noto Sans CJK JP"/>
        <family val="2"/>
      </rPr>
      <t xml:space="preserve">１単位あたりの
単価
（地域単価）
</t>
    </r>
    <r>
      <rPr>
        <sz val="8"/>
        <color rgb="FF000000"/>
        <rFont val="ＭＳ Ｐゴシック"/>
        <family val="3"/>
        <charset val="128"/>
      </rPr>
      <t xml:space="preserve">[</t>
    </r>
    <r>
      <rPr>
        <sz val="8"/>
        <color rgb="FF000000"/>
        <rFont val="Noto Sans CJK JP"/>
        <family val="2"/>
      </rPr>
      <t xml:space="preserve">円</t>
    </r>
    <r>
      <rPr>
        <sz val="8"/>
        <color rgb="FF000000"/>
        <rFont val="ＭＳ Ｐゴシック"/>
        <family val="3"/>
        <charset val="128"/>
      </rPr>
      <t xml:space="preserve">]</t>
    </r>
  </si>
  <si>
    <t xml:space="preserve">介護人材確保・職場環境改善等事業を申請予定</t>
  </si>
  <si>
    <t xml:space="preserve">都道府県</t>
  </si>
  <si>
    <t xml:space="preserve">市区町村</t>
  </si>
  <si>
    <t xml:space="preserve">令和６年度の
サービス名</t>
  </si>
  <si>
    <t xml:space="preserve">令和７年度の
サービス名</t>
  </si>
  <si>
    <t xml:space="preserve">サービス
コード</t>
  </si>
  <si>
    <t xml:space="preserve">３に記載がある
事業所数</t>
  </si>
  <si>
    <t xml:space="preserve">記入済
事業所数</t>
  </si>
  <si>
    <t xml:space="preserve">（介護予防）
訪問入浴介護</t>
  </si>
  <si>
    <t xml:space="preserve">訪問入浴介護</t>
  </si>
  <si>
    <t xml:space="preserve">12</t>
  </si>
  <si>
    <t xml:space="preserve">介護予防
訪問入浴介護</t>
  </si>
  <si>
    <t xml:space="preserve">62</t>
  </si>
  <si>
    <t xml:space="preserve">（介護予防）
通所リハビリテーション</t>
  </si>
  <si>
    <t xml:space="preserve">通所リハビリ
テーション</t>
  </si>
  <si>
    <t xml:space="preserve">16</t>
  </si>
  <si>
    <t xml:space="preserve">介護予防
通所リハビリ
テーション</t>
  </si>
  <si>
    <t xml:space="preserve">66</t>
  </si>
  <si>
    <t xml:space="preserve">（介護予防）
特定施設入居者
生活介護</t>
  </si>
  <si>
    <t xml:space="preserve">特定施設入居者
生活介護</t>
  </si>
  <si>
    <t xml:space="preserve">33</t>
  </si>
  <si>
    <t xml:space="preserve">特定施設入居者
生活介護
（短期利用型）</t>
  </si>
  <si>
    <t xml:space="preserve">27</t>
  </si>
  <si>
    <t xml:space="preserve">介護予防
特定施設入居者
生活介護</t>
  </si>
  <si>
    <t xml:space="preserve">35</t>
  </si>
  <si>
    <t xml:space="preserve">地域密着型
特定施設入居者
生活介護</t>
  </si>
  <si>
    <t xml:space="preserve">36</t>
  </si>
  <si>
    <t xml:space="preserve">地域密着型
特定施設入居者
生活介護
（短期利用型）</t>
  </si>
  <si>
    <t xml:space="preserve">28</t>
  </si>
  <si>
    <t xml:space="preserve">（介護予防）
認知症対応型
通所介護</t>
  </si>
  <si>
    <t xml:space="preserve">認知症対応型
通所介護</t>
  </si>
  <si>
    <t xml:space="preserve">72</t>
  </si>
  <si>
    <t xml:space="preserve">介護予防
認知症対応型
通所介護</t>
  </si>
  <si>
    <t xml:space="preserve">74</t>
  </si>
  <si>
    <t xml:space="preserve">（介護予防）
小規模多機能型
居宅介護</t>
  </si>
  <si>
    <t xml:space="preserve">小規模多機能型
居宅介護</t>
  </si>
  <si>
    <t xml:space="preserve">73</t>
  </si>
  <si>
    <t xml:space="preserve">小規模多機能型
居宅介護
（短期利用型）</t>
  </si>
  <si>
    <t xml:space="preserve">68</t>
  </si>
  <si>
    <t xml:space="preserve">介護予防
小規模多機能型
居宅介護</t>
  </si>
  <si>
    <t xml:space="preserve">75</t>
  </si>
  <si>
    <t xml:space="preserve">介護予防
小規模多機能型
居宅介護
（短期利用型）</t>
  </si>
  <si>
    <t xml:space="preserve">69</t>
  </si>
  <si>
    <t xml:space="preserve">看護
小規模多機能型
居宅介護</t>
  </si>
  <si>
    <t xml:space="preserve">複合型サービス
（看護
小規模多機能型
居宅介護）</t>
  </si>
  <si>
    <t xml:space="preserve">77</t>
  </si>
  <si>
    <t xml:space="preserve">複合型サービス
（看護小規模
多機能型居宅介護・短期利用型）</t>
  </si>
  <si>
    <t xml:space="preserve">79</t>
  </si>
  <si>
    <t xml:space="preserve">（介護予防）
認知症対応型
共同生活介護</t>
  </si>
  <si>
    <t xml:space="preserve">認知症対応型
共同生活介護</t>
  </si>
  <si>
    <t xml:space="preserve">32</t>
  </si>
  <si>
    <t xml:space="preserve">認知症対応型
共同生活介護
（短期利用型）</t>
  </si>
  <si>
    <t xml:space="preserve">38</t>
  </si>
  <si>
    <t xml:space="preserve">介護予防
認知症対応型
共同生活介護</t>
  </si>
  <si>
    <t xml:space="preserve">37</t>
  </si>
  <si>
    <t xml:space="preserve">介護予防
認知症対応型
共同生活介護
（短期利用型）</t>
  </si>
  <si>
    <t xml:space="preserve">39</t>
  </si>
  <si>
    <t xml:space="preserve">（介護予防）
短期入所生活介護</t>
  </si>
  <si>
    <t xml:space="preserve">短期入所生活介護</t>
  </si>
  <si>
    <t xml:space="preserve">21</t>
  </si>
  <si>
    <t xml:space="preserve">介護予防
短期入所生活介護</t>
  </si>
  <si>
    <t xml:space="preserve">24</t>
  </si>
  <si>
    <t xml:space="preserve">（介護予防）
短期入所療養介護
（老健）</t>
  </si>
  <si>
    <t xml:space="preserve">短期入所療養介護
（介護老人保健施設）</t>
  </si>
  <si>
    <t xml:space="preserve">22</t>
  </si>
  <si>
    <t xml:space="preserve">介護予防
短期入所療養介護（介護老人保健施設）</t>
  </si>
  <si>
    <t xml:space="preserve">25</t>
  </si>
  <si>
    <r>
      <rPr>
        <sz val="9"/>
        <rFont val="Noto Sans CJK JP"/>
        <family val="2"/>
      </rPr>
      <t xml:space="preserve">（介護予防）
短期入所療養介護
 （病院等
（老健以外）</t>
    </r>
    <r>
      <rPr>
        <sz val="9"/>
        <rFont val="ＭＳ Ｐゴシック"/>
        <family val="3"/>
        <charset val="128"/>
      </rPr>
      <t xml:space="preserve">)</t>
    </r>
  </si>
  <si>
    <r>
      <rPr>
        <sz val="9"/>
        <rFont val="Noto Sans CJK JP"/>
        <family val="2"/>
      </rPr>
      <t xml:space="preserve">短期入所療養介護 （病院等（老健以外）</t>
    </r>
    <r>
      <rPr>
        <sz val="9"/>
        <rFont val="ＭＳ Ｐゴシック"/>
        <family val="3"/>
        <charset val="128"/>
      </rPr>
      <t xml:space="preserve">)</t>
    </r>
  </si>
  <si>
    <t xml:space="preserve">23</t>
  </si>
  <si>
    <r>
      <rPr>
        <sz val="9"/>
        <rFont val="Noto Sans CJK JP"/>
        <family val="2"/>
      </rPr>
      <t xml:space="preserve">介護予防
短期入所療養介護 
（病院等（老健以外）</t>
    </r>
    <r>
      <rPr>
        <sz val="9"/>
        <rFont val="ＭＳ Ｐゴシック"/>
        <family val="3"/>
        <charset val="128"/>
      </rPr>
      <t xml:space="preserve">)</t>
    </r>
  </si>
  <si>
    <t xml:space="preserve">26</t>
  </si>
  <si>
    <t xml:space="preserve">（介護予防）
短期入所療養介護
（医療院）</t>
  </si>
  <si>
    <t xml:space="preserve">短期入所療養介護
（介護医療院）</t>
  </si>
  <si>
    <t xml:space="preserve">2A</t>
  </si>
  <si>
    <t xml:space="preserve">介護予防
短期入所療養介護
（介護医療院）</t>
  </si>
  <si>
    <t xml:space="preserve">2B</t>
  </si>
  <si>
    <r>
      <rPr>
        <sz val="9"/>
        <rFont val="Noto Sans CJK JP"/>
        <family val="2"/>
      </rPr>
      <t xml:space="preserve">訪問型サービス（総合事業）
（独自／定率・定額（</t>
    </r>
    <r>
      <rPr>
        <sz val="9"/>
        <rFont val="ＭＳ Ｐゴシック"/>
        <family val="3"/>
        <charset val="128"/>
      </rPr>
      <t xml:space="preserve">A3</t>
    </r>
    <r>
      <rPr>
        <sz val="9"/>
        <rFont val="Noto Sans CJK JP"/>
        <family val="2"/>
      </rPr>
      <t xml:space="preserve">・</t>
    </r>
    <r>
      <rPr>
        <sz val="9"/>
        <rFont val="ＭＳ Ｐゴシック"/>
        <family val="3"/>
        <charset val="128"/>
      </rPr>
      <t xml:space="preserve">A4</t>
    </r>
    <r>
      <rPr>
        <sz val="9"/>
        <rFont val="Noto Sans CJK JP"/>
        <family val="2"/>
      </rPr>
      <t xml:space="preserve">））</t>
    </r>
  </si>
  <si>
    <t xml:space="preserve">訪問型サービス
（独自／定率）</t>
  </si>
  <si>
    <t xml:space="preserve">A3</t>
  </si>
  <si>
    <t xml:space="preserve">訪問型サービス
（独自／定額）</t>
  </si>
  <si>
    <t xml:space="preserve">A4</t>
  </si>
  <si>
    <r>
      <rPr>
        <sz val="9"/>
        <rFont val="Noto Sans CJK JP"/>
        <family val="2"/>
      </rPr>
      <t xml:space="preserve">通所型サービス（総合事業）
（独自／定率・定額（</t>
    </r>
    <r>
      <rPr>
        <sz val="9"/>
        <rFont val="ＭＳ Ｐゴシック"/>
        <family val="3"/>
        <charset val="128"/>
      </rPr>
      <t xml:space="preserve">A7</t>
    </r>
    <r>
      <rPr>
        <sz val="9"/>
        <rFont val="Noto Sans CJK JP"/>
        <family val="2"/>
      </rPr>
      <t xml:space="preserve">・</t>
    </r>
    <r>
      <rPr>
        <sz val="9"/>
        <rFont val="ＭＳ Ｐゴシック"/>
        <family val="3"/>
        <charset val="128"/>
      </rPr>
      <t xml:space="preserve">A8</t>
    </r>
    <r>
      <rPr>
        <sz val="9"/>
        <rFont val="Noto Sans CJK JP"/>
        <family val="2"/>
      </rPr>
      <t xml:space="preserve">））</t>
    </r>
  </si>
  <si>
    <t xml:space="preserve">通所型サービス
（独自／定率）</t>
  </si>
  <si>
    <t xml:space="preserve">A7</t>
  </si>
  <si>
    <t xml:space="preserve">通所型サービス
（独自／定額）</t>
  </si>
  <si>
    <t xml:space="preserve">A8</t>
  </si>
  <si>
    <t xml:space="preserve">別紙様式２－１ （処遇改善加算　総括表）</t>
  </si>
  <si>
    <t xml:space="preserve">提出先</t>
  </si>
  <si>
    <t xml:space="preserve">提出目的</t>
  </si>
  <si>
    <t xml:space="preserve">介護職員等処遇改善加算 処遇改善計画書（令和７年度）</t>
  </si>
  <si>
    <t xml:space="preserve">１　基本情報</t>
  </si>
  <si>
    <t xml:space="preserve">法人所在地</t>
  </si>
  <si>
    <t xml:space="preserve">書類作成担当者</t>
  </si>
  <si>
    <t xml:space="preserve">２　賃金改善計画：加算額以上の賃金改善について（全体）</t>
  </si>
  <si>
    <t xml:space="preserve">令和７年度に賃金改善が必要な額と賃金改善の見込額</t>
  </si>
  <si>
    <t xml:space="preserve">①</t>
  </si>
  <si>
    <t xml:space="preserve">令和７年度の加算の見込額</t>
  </si>
  <si>
    <t xml:space="preserve">円</t>
  </si>
  <si>
    <t xml:space="preserve">②</t>
  </si>
  <si>
    <t xml:space="preserve">令和６年度の加算額のうち、令和７年度の賃金改善に充てるために繰り越す予定の額</t>
  </si>
  <si>
    <t xml:space="preserve">←</t>
  </si>
  <si>
    <r>
      <rPr>
        <b val="true"/>
        <sz val="11"/>
        <color rgb="FF000000"/>
        <rFont val="Noto Sans CJK JP"/>
        <family val="2"/>
      </rPr>
      <t xml:space="preserve">！（</t>
    </r>
    <r>
      <rPr>
        <b val="true"/>
        <sz val="11"/>
        <color rgb="FF000000"/>
        <rFont val="ＭＳ Ｐゴシック"/>
        <family val="3"/>
        <charset val="128"/>
      </rPr>
      <t xml:space="preserve">c</t>
    </r>
    <r>
      <rPr>
        <b val="true"/>
        <sz val="11"/>
        <color rgb="FF000000"/>
        <rFont val="Noto Sans CJK JP"/>
        <family val="2"/>
      </rPr>
      <t xml:space="preserve">）の見込額が</t>
    </r>
    <r>
      <rPr>
        <b val="true"/>
        <sz val="11"/>
        <color rgb="FF000000"/>
        <rFont val="ＭＳ Ｐゴシック"/>
        <family val="3"/>
        <charset val="128"/>
      </rPr>
      <t xml:space="preserve">(b)</t>
    </r>
    <r>
      <rPr>
        <b val="true"/>
        <sz val="11"/>
        <color rgb="FF000000"/>
        <rFont val="Noto Sans CJK JP"/>
        <family val="2"/>
      </rPr>
      <t xml:space="preserve">の令和７年度に増加する加算の見込額を超えています。</t>
    </r>
  </si>
  <si>
    <t xml:space="preserve">③</t>
  </si>
  <si>
    <r>
      <rPr>
        <sz val="9"/>
        <rFont val="Noto Sans CJK JP"/>
        <family val="2"/>
      </rPr>
      <t xml:space="preserve">令和７年度の賃金改善に充てる必要がある加算の見込額（賃金改善が必要な額）（</t>
    </r>
    <r>
      <rPr>
        <sz val="9"/>
        <rFont val="ＭＳ Ｐゴシック"/>
        <family val="3"/>
        <charset val="128"/>
      </rPr>
      <t xml:space="preserve">a </t>
    </r>
    <r>
      <rPr>
        <sz val="9"/>
        <rFont val="Noto Sans CJK JP"/>
        <family val="2"/>
      </rPr>
      <t xml:space="preserve">＋ </t>
    </r>
    <r>
      <rPr>
        <sz val="9"/>
        <rFont val="ＭＳ Ｐゴシック"/>
        <family val="3"/>
        <charset val="128"/>
      </rPr>
      <t xml:space="preserve">b</t>
    </r>
    <r>
      <rPr>
        <sz val="9"/>
        <rFont val="Noto Sans CJK JP"/>
        <family val="2"/>
      </rPr>
      <t xml:space="preserve">）</t>
    </r>
  </si>
  <si>
    <r>
      <rPr>
        <b val="true"/>
        <sz val="11"/>
        <rFont val="Noto Sans CJK JP"/>
        <family val="2"/>
      </rPr>
      <t xml:space="preserve">！④賃金改善の見込額 </t>
    </r>
    <r>
      <rPr>
        <b val="true"/>
        <sz val="11"/>
        <rFont val="ＭＳ Ｐゴシック"/>
        <family val="3"/>
        <charset val="128"/>
      </rPr>
      <t xml:space="preserve">(d) </t>
    </r>
    <r>
      <rPr>
        <b val="true"/>
        <sz val="11"/>
        <rFont val="Noto Sans CJK JP"/>
        <family val="2"/>
      </rPr>
      <t xml:space="preserve">が ③賃金改善が必要な額 </t>
    </r>
    <r>
      <rPr>
        <b val="true"/>
        <sz val="11"/>
        <rFont val="ＭＳ Ｐゴシック"/>
        <family val="3"/>
        <charset val="128"/>
      </rPr>
      <t xml:space="preserve">(c) </t>
    </r>
    <r>
      <rPr>
        <b val="true"/>
        <sz val="11"/>
        <rFont val="Noto Sans CJK JP"/>
        <family val="2"/>
      </rPr>
      <t xml:space="preserve">を下回っています。</t>
    </r>
  </si>
  <si>
    <t xml:space="preserve">④</t>
  </si>
  <si>
    <t xml:space="preserve">令和７年度の賃金改善の見込額
（③の額以上となること。介護人材確保・職場環境改善等事業から人件費に充てた額を除く。）</t>
  </si>
  <si>
    <t xml:space="preserve">【記入上の注意】</t>
  </si>
  <si>
    <t xml:space="preserve">・</t>
  </si>
  <si>
    <r>
      <rPr>
        <sz val="8"/>
        <rFont val="Noto Sans CJK JP"/>
        <family val="2"/>
      </rPr>
      <t xml:space="preserve">介護現場で働く方々にとって、令和６年度に</t>
    </r>
    <r>
      <rPr>
        <sz val="8"/>
        <rFont val="ＭＳ Ｐゴシック"/>
        <family val="3"/>
        <charset val="128"/>
      </rPr>
      <t xml:space="preserve">2.5</t>
    </r>
    <r>
      <rPr>
        <sz val="8"/>
        <rFont val="Noto Sans CJK JP"/>
        <family val="2"/>
      </rPr>
      <t xml:space="preserve">％、令和７年度に</t>
    </r>
    <r>
      <rPr>
        <sz val="8"/>
        <rFont val="ＭＳ Ｐゴシック"/>
        <family val="3"/>
        <charset val="128"/>
      </rPr>
      <t xml:space="preserve">2.0</t>
    </r>
    <r>
      <rPr>
        <sz val="8"/>
        <rFont val="Noto Sans CJK JP"/>
        <family val="2"/>
      </rPr>
      <t xml:space="preserve">％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t>
    </r>
    <r>
      <rPr>
        <sz val="8"/>
        <rFont val="ＭＳ Ｐゴシック"/>
        <family val="3"/>
        <charset val="128"/>
      </rPr>
      <t xml:space="preserve">(b) </t>
    </r>
    <r>
      <rPr>
        <sz val="8"/>
        <rFont val="Noto Sans CJK JP"/>
        <family val="2"/>
      </rPr>
      <t xml:space="preserve">に記載すること。また、繰越分は全額令和７年度の賃金改善に充て、期間中に事業所が休廃止した場合には、必ず一時金等により介護職員その他の職員の賃金として配分すること。</t>
    </r>
  </si>
  <si>
    <r>
      <rPr>
        <sz val="8"/>
        <rFont val="ＭＳ Ｐゴシック"/>
        <family val="3"/>
        <charset val="128"/>
      </rPr>
      <t xml:space="preserve">(d)</t>
    </r>
    <r>
      <rPr>
        <sz val="8"/>
        <rFont val="Noto Sans CJK JP"/>
        <family val="2"/>
      </rPr>
      <t xml:space="preserve">には、令和６年度からの繰り越し分</t>
    </r>
    <r>
      <rPr>
        <sz val="8"/>
        <rFont val="ＭＳ Ｐゴシック"/>
        <family val="3"/>
        <charset val="128"/>
      </rPr>
      <t xml:space="preserve">(b)</t>
    </r>
    <r>
      <rPr>
        <sz val="8"/>
        <rFont val="Noto Sans CJK JP"/>
        <family val="2"/>
      </rPr>
      <t xml:space="preserve">の配分を含め、令和７年度に実施する賃金改善の見込額を計算し、記入すること。
その際、加算による賃金改善を行った場合の法定福利費等の事業主負担の増加分を含めることができる。</t>
    </r>
  </si>
  <si>
    <t xml:space="preserve">３　介護職員等処遇改善加算の要件について</t>
  </si>
  <si>
    <r>
      <rPr>
        <b val="true"/>
        <sz val="11"/>
        <color rgb="FF000000"/>
        <rFont val="Noto Sans CJK JP"/>
        <family val="2"/>
      </rPr>
      <t xml:space="preserve">（１）月額賃金改善要件Ⅰ（処遇改善加算Ⅳの</t>
    </r>
    <r>
      <rPr>
        <b val="true"/>
        <sz val="11"/>
        <color rgb="FF000000"/>
        <rFont val="ＭＳ Ｐゴシック"/>
        <family val="3"/>
        <charset val="128"/>
      </rPr>
      <t xml:space="preserve">1/2</t>
    </r>
    <r>
      <rPr>
        <b val="true"/>
        <sz val="11"/>
        <color rgb="FF000000"/>
        <rFont val="Noto Sans CJK JP"/>
        <family val="2"/>
      </rPr>
      <t xml:space="preserve">以上の月額賃金改善）　【処遇改善加算Ⅰ～Ⅳ】
</t>
    </r>
  </si>
  <si>
    <r>
      <rPr>
        <sz val="9"/>
        <rFont val="Noto Sans CJK JP"/>
        <family val="2"/>
      </rPr>
      <t xml:space="preserve">別紙様式</t>
    </r>
    <r>
      <rPr>
        <sz val="9"/>
        <rFont val="ＭＳ Ｐゴシック"/>
        <family val="3"/>
        <charset val="128"/>
      </rPr>
      <t xml:space="preserve">2-2</t>
    </r>
    <r>
      <rPr>
        <sz val="9"/>
        <rFont val="Noto Sans CJK JP"/>
        <family val="2"/>
      </rPr>
      <t xml:space="preserve">「①月額賃金改善要件Ⅰ」の欄から転記</t>
    </r>
  </si>
  <si>
    <t xml:space="preserve">令和７年度の処遇改善加算Ⅳ相当の見込額の１／２</t>
  </si>
  <si>
    <t xml:space="preserve">！②が①以上になっていません。</t>
  </si>
  <si>
    <t xml:space="preserve">令和７年度の加算による賃金改善の見込額のうち、月額賃金改善による額 　（①の見込額以上となること）</t>
  </si>
  <si>
    <t xml:space="preserve">令和７年４月以降の処遇改善加算の配分方法のうち、基本給等（基本給又は決まって毎月支払われる手当）で行っている賃金改善の総額を記入してください。</t>
  </si>
  <si>
    <r>
      <rPr>
        <b val="true"/>
        <sz val="11"/>
        <color rgb="FF000000"/>
        <rFont val="Noto Sans CJK JP"/>
        <family val="2"/>
      </rPr>
      <t xml:space="preserve">（２）月額賃金改善要件Ⅱ（旧ベア加算相当の</t>
    </r>
    <r>
      <rPr>
        <b val="true"/>
        <sz val="11"/>
        <color rgb="FF000000"/>
        <rFont val="ＭＳ Ｐゴシック"/>
        <family val="3"/>
        <charset val="128"/>
      </rPr>
      <t xml:space="preserve">2/3</t>
    </r>
    <r>
      <rPr>
        <b val="true"/>
        <sz val="11"/>
        <color rgb="FF000000"/>
        <rFont val="Noto Sans CJK JP"/>
        <family val="2"/>
      </rPr>
      <t xml:space="preserve">以上の新規の月額賃金改善） 【処遇改善加算Ⅰ～Ⅳ】
　※令和７年３月時点で処遇改善加算Ⅴ</t>
    </r>
    <r>
      <rPr>
        <b val="true"/>
        <sz val="11"/>
        <color rgb="FF000000"/>
        <rFont val="ＭＳ Ｐゴシック"/>
        <family val="3"/>
        <charset val="128"/>
      </rPr>
      <t xml:space="preserve">(1)</t>
    </r>
    <r>
      <rPr>
        <b val="true"/>
        <sz val="11"/>
        <color rgb="FF000000"/>
        <rFont val="Noto Sans CJK JP"/>
        <family val="2"/>
      </rPr>
      <t xml:space="preserve">・</t>
    </r>
    <r>
      <rPr>
        <b val="true"/>
        <sz val="11"/>
        <color rgb="FF000000"/>
        <rFont val="ＭＳ Ｐゴシック"/>
        <family val="3"/>
        <charset val="128"/>
      </rPr>
      <t xml:space="preserve">(3)</t>
    </r>
    <r>
      <rPr>
        <b val="true"/>
        <sz val="11"/>
        <color rgb="FF000000"/>
        <rFont val="Noto Sans CJK JP"/>
        <family val="2"/>
      </rPr>
      <t xml:space="preserve">・</t>
    </r>
    <r>
      <rPr>
        <b val="true"/>
        <sz val="11"/>
        <color rgb="FF000000"/>
        <rFont val="ＭＳ Ｐゴシック"/>
        <family val="3"/>
        <charset val="128"/>
      </rPr>
      <t xml:space="preserve">(5)</t>
    </r>
    <r>
      <rPr>
        <b val="true"/>
        <sz val="11"/>
        <color rgb="FF000000"/>
        <rFont val="Noto Sans CJK JP"/>
        <family val="2"/>
      </rPr>
      <t xml:space="preserve">・</t>
    </r>
    <r>
      <rPr>
        <b val="true"/>
        <sz val="11"/>
        <color rgb="FF000000"/>
        <rFont val="ＭＳ Ｐゴシック"/>
        <family val="3"/>
        <charset val="128"/>
      </rPr>
      <t xml:space="preserve">(6)</t>
    </r>
    <r>
      <rPr>
        <b val="true"/>
        <sz val="11"/>
        <color rgb="FF000000"/>
        <rFont val="Noto Sans CJK JP"/>
        <family val="2"/>
      </rPr>
      <t xml:space="preserve">・</t>
    </r>
    <r>
      <rPr>
        <b val="true"/>
        <sz val="11"/>
        <color rgb="FF000000"/>
        <rFont val="ＭＳ Ｐゴシック"/>
        <family val="3"/>
        <charset val="128"/>
      </rPr>
      <t xml:space="preserve">(8)</t>
    </r>
    <r>
      <rPr>
        <b val="true"/>
        <sz val="11"/>
        <color rgb="FF000000"/>
        <rFont val="Noto Sans CJK JP"/>
        <family val="2"/>
      </rPr>
      <t xml:space="preserve">・</t>
    </r>
    <r>
      <rPr>
        <b val="true"/>
        <sz val="11"/>
        <color rgb="FF000000"/>
        <rFont val="ＭＳ Ｐゴシック"/>
        <family val="3"/>
        <charset val="128"/>
      </rPr>
      <t xml:space="preserve">(10)</t>
    </r>
    <r>
      <rPr>
        <b val="true"/>
        <sz val="11"/>
        <color rgb="FF000000"/>
        <rFont val="Noto Sans CJK JP"/>
        <family val="2"/>
      </rPr>
      <t xml:space="preserve">・</t>
    </r>
    <r>
      <rPr>
        <b val="true"/>
        <sz val="11"/>
        <color rgb="FF000000"/>
        <rFont val="ＭＳ Ｐゴシック"/>
        <family val="3"/>
        <charset val="128"/>
      </rPr>
      <t xml:space="preserve">(11)</t>
    </r>
    <r>
      <rPr>
        <b val="true"/>
        <sz val="11"/>
        <color rgb="FF000000"/>
        <rFont val="Noto Sans CJK JP"/>
        <family val="2"/>
      </rPr>
      <t xml:space="preserve">・</t>
    </r>
    <r>
      <rPr>
        <b val="true"/>
        <sz val="11"/>
        <color rgb="FF000000"/>
        <rFont val="ＭＳ Ｐゴシック"/>
        <family val="3"/>
        <charset val="128"/>
      </rPr>
      <t xml:space="preserve">(12)</t>
    </r>
    <r>
      <rPr>
        <b val="true"/>
        <sz val="11"/>
        <color rgb="FF000000"/>
        <rFont val="Noto Sans CJK JP"/>
        <family val="2"/>
      </rPr>
      <t xml:space="preserve">・</t>
    </r>
    <r>
      <rPr>
        <b val="true"/>
        <sz val="11"/>
        <color rgb="FF000000"/>
        <rFont val="ＭＳ Ｐゴシック"/>
        <family val="3"/>
        <charset val="128"/>
      </rPr>
      <t xml:space="preserve">(14)</t>
    </r>
    <r>
      <rPr>
        <b val="true"/>
        <sz val="11"/>
        <color rgb="FF000000"/>
        <rFont val="Noto Sans CJK JP"/>
        <family val="2"/>
      </rPr>
      <t xml:space="preserve">を算定していた事業所のみ</t>
    </r>
  </si>
  <si>
    <r>
      <rPr>
        <sz val="9"/>
        <rFont val="Noto Sans CJK JP"/>
        <family val="2"/>
      </rPr>
      <t xml:space="preserve">別紙様式</t>
    </r>
    <r>
      <rPr>
        <sz val="9"/>
        <rFont val="ＭＳ Ｐゴシック"/>
        <family val="3"/>
        <charset val="128"/>
      </rPr>
      <t xml:space="preserve">2-2</t>
    </r>
    <r>
      <rPr>
        <sz val="9"/>
        <rFont val="Noto Sans CJK JP"/>
        <family val="2"/>
      </rPr>
      <t xml:space="preserve">「②月額賃金改善要件Ⅱ」の欄から転記</t>
    </r>
  </si>
  <si>
    <t xml:space="preserve">令和７年４月以降の加算（見込額）のうち、新たに
増加する旧ベースアップ等加算相当の見込額</t>
  </si>
  <si>
    <t xml:space="preserve">！この欄は直接要件には影響しませんが、②が①以上となっていません。</t>
  </si>
  <si>
    <t xml:space="preserve">上記①を原資として実施する新たな賃金改善の見込額</t>
  </si>
  <si>
    <t xml:space="preserve">（</t>
  </si>
  <si>
    <t xml:space="preserve">％</t>
  </si>
  <si>
    <t xml:space="preserve">）</t>
  </si>
  <si>
    <r>
      <rPr>
        <b val="true"/>
        <sz val="11"/>
        <rFont val="Noto Sans CJK JP"/>
        <family val="2"/>
      </rPr>
      <t xml:space="preserve">！（</t>
    </r>
    <r>
      <rPr>
        <b val="true"/>
        <sz val="11"/>
        <rFont val="ＭＳ Ｐゴシック"/>
        <family val="3"/>
        <charset val="128"/>
      </rPr>
      <t xml:space="preserve">i</t>
    </r>
    <r>
      <rPr>
        <b val="true"/>
        <sz val="11"/>
        <rFont val="Noto Sans CJK JP"/>
        <family val="2"/>
      </rPr>
      <t xml:space="preserve">）の値が②より大きくなっているか、旧ベースアップ等加算相当の見込額の</t>
    </r>
    <r>
      <rPr>
        <b val="true"/>
        <sz val="11"/>
        <rFont val="ＭＳ Ｐゴシック"/>
        <family val="3"/>
        <charset val="128"/>
      </rPr>
      <t xml:space="preserve">2/3</t>
    </r>
    <r>
      <rPr>
        <b val="true"/>
        <sz val="11"/>
        <rFont val="Noto Sans CJK JP"/>
        <family val="2"/>
      </rPr>
      <t xml:space="preserve">以上の新規の月額賃金改善を行う計画になっていません。</t>
    </r>
  </si>
  <si>
    <r>
      <rPr>
        <sz val="9"/>
        <color rgb="FF000000"/>
        <rFont val="Noto Sans CJK JP"/>
        <family val="2"/>
      </rPr>
      <t xml:space="preserve">ⅰ）うち、基本給等の新規の引上げによる賃金改善
　　の見込額</t>
    </r>
    <r>
      <rPr>
        <b val="true"/>
        <sz val="9"/>
        <color rgb="FF000000"/>
        <rFont val="Noto Sans CJK JP"/>
        <family val="2"/>
      </rPr>
      <t xml:space="preserve">（①の額の</t>
    </r>
    <r>
      <rPr>
        <b val="true"/>
        <sz val="9"/>
        <color rgb="FF000000"/>
        <rFont val="ＭＳ Ｐゴシック"/>
        <family val="3"/>
        <charset val="128"/>
      </rPr>
      <t xml:space="preserve">2/3</t>
    </r>
    <r>
      <rPr>
        <b val="true"/>
        <sz val="9"/>
        <color rgb="FF000000"/>
        <rFont val="Noto Sans CJK JP"/>
        <family val="2"/>
      </rPr>
      <t xml:space="preserve">以上となること）
</t>
    </r>
    <r>
      <rPr>
        <sz val="8"/>
        <color rgb="FF000000"/>
        <rFont val="Noto Sans CJK JP"/>
        <family val="2"/>
      </rPr>
      <t xml:space="preserve">　　（括弧内は月額（</t>
    </r>
    <r>
      <rPr>
        <sz val="8"/>
        <color rgb="FF000000"/>
        <rFont val="ＭＳ Ｐゴシック"/>
        <family val="3"/>
        <charset val="128"/>
      </rPr>
      <t xml:space="preserve">12</t>
    </r>
    <r>
      <rPr>
        <sz val="8"/>
        <color rgb="FF000000"/>
        <rFont val="Noto Sans CJK JP"/>
        <family val="2"/>
      </rPr>
      <t xml:space="preserve">か月間算定するとした場合））</t>
    </r>
  </si>
  <si>
    <t xml:space="preserve">（３）キャリアパス要件Ⅰ・Ⅱ（任用要件・賃金体系の整備等、研修の実施等）　【処遇改善加算Ⅰ～Ⅳ】</t>
  </si>
  <si>
    <t xml:space="preserve">処遇改善加算Ⅰ・Ⅱ・Ⅲ・Ⅳを算定する事業所数</t>
  </si>
  <si>
    <r>
      <rPr>
        <sz val="9"/>
        <rFont val="Noto Sans CJK JP"/>
        <family val="2"/>
      </rPr>
      <t xml:space="preserve">別紙様式</t>
    </r>
    <r>
      <rPr>
        <sz val="9"/>
        <rFont val="ＭＳ Ｐゴシック"/>
        <family val="3"/>
        <charset val="128"/>
      </rPr>
      <t xml:space="preserve">2-2</t>
    </r>
    <r>
      <rPr>
        <sz val="9"/>
        <rFont val="Noto Sans CJK JP"/>
        <family val="2"/>
      </rPr>
      <t xml:space="preserve">「③・④キャリアパス要件Ⅰ・Ⅱ」の欄から転記（詳しい要件の内容は参考シートを参照）</t>
    </r>
  </si>
  <si>
    <t xml:space="preserve">（４）キャリアパス要件Ⅲ（昇給の仕組みの整備等）　【処遇改善加算Ⅰ～Ⅲ】</t>
  </si>
  <si>
    <t xml:space="preserve">処遇改善加算Ⅰ・Ⅱ・Ⅲを算定する事業所数</t>
  </si>
  <si>
    <r>
      <rPr>
        <sz val="9"/>
        <color rgb="FF000000"/>
        <rFont val="Noto Sans CJK JP"/>
        <family val="2"/>
      </rPr>
      <t xml:space="preserve">別紙様式</t>
    </r>
    <r>
      <rPr>
        <sz val="9"/>
        <color rgb="FF000000"/>
        <rFont val="ＭＳ Ｐゴシック"/>
        <family val="3"/>
        <charset val="128"/>
      </rPr>
      <t xml:space="preserve">2-2</t>
    </r>
    <r>
      <rPr>
        <sz val="9"/>
        <color rgb="FF000000"/>
        <rFont val="Noto Sans CJK JP"/>
        <family val="2"/>
      </rPr>
      <t xml:space="preserve">「⑤キャリアパス要件Ⅲ」の欄から転記（詳しい要件の内容は参考シートを参照）</t>
    </r>
  </si>
  <si>
    <t xml:space="preserve">（５）キャリアパス要件Ⅳ（改善後の賃金要件）　【処遇改善加算Ⅰ・Ⅱ】</t>
  </si>
  <si>
    <t xml:space="preserve">処遇改善加算Ⅰ・Ⅱを算定する事業所数</t>
  </si>
  <si>
    <r>
      <rPr>
        <sz val="9"/>
        <color rgb="FF000000"/>
        <rFont val="Noto Sans CJK JP"/>
        <family val="2"/>
      </rPr>
      <t xml:space="preserve">別紙様式</t>
    </r>
    <r>
      <rPr>
        <sz val="9"/>
        <color rgb="FF000000"/>
        <rFont val="ＭＳ Ｐゴシック"/>
        <family val="3"/>
        <charset val="128"/>
      </rPr>
      <t xml:space="preserve">2-2</t>
    </r>
    <r>
      <rPr>
        <sz val="9"/>
        <color rgb="FF000000"/>
        <rFont val="Noto Sans CJK JP"/>
        <family val="2"/>
      </rPr>
      <t xml:space="preserve">「⑥キャリアパス要件Ⅳ」の欄から転記</t>
    </r>
  </si>
  <si>
    <r>
      <rPr>
        <b val="true"/>
        <sz val="10"/>
        <color rgb="FF000000"/>
        <rFont val="Noto Sans CJK JP"/>
        <family val="2"/>
      </rPr>
      <t xml:space="preserve">⇒上記に「</t>
    </r>
    <r>
      <rPr>
        <b val="true"/>
        <sz val="10"/>
        <color rgb="FF000000"/>
        <rFont val="ＭＳ Ｐゴシック"/>
        <family val="3"/>
        <charset val="128"/>
      </rPr>
      <t xml:space="preserve">×</t>
    </r>
    <r>
      <rPr>
        <b val="true"/>
        <sz val="10"/>
        <color rgb="FF000000"/>
        <rFont val="Noto Sans CJK JP"/>
        <family val="2"/>
      </rPr>
      <t xml:space="preserve">」が付いた場合、この欄に記入すること</t>
    </r>
  </si>
  <si>
    <r>
      <rPr>
        <sz val="9"/>
        <color rgb="FF000000"/>
        <rFont val="Noto Sans CJK JP"/>
        <family val="2"/>
      </rPr>
      <t xml:space="preserve">「改善後の賃金が年額</t>
    </r>
    <r>
      <rPr>
        <sz val="9"/>
        <color rgb="FF000000"/>
        <rFont val="ＭＳ Ｐゴシック"/>
        <family val="3"/>
        <charset val="128"/>
      </rPr>
      <t xml:space="preserve">440</t>
    </r>
    <r>
      <rPr>
        <sz val="9"/>
        <color rgb="FF000000"/>
        <rFont val="Noto Sans CJK JP"/>
        <family val="2"/>
      </rPr>
      <t xml:space="preserve">万円以上となる者」を設定できない場合その理由</t>
    </r>
  </si>
  <si>
    <r>
      <rPr>
        <b val="true"/>
        <sz val="11"/>
        <rFont val="Noto Sans CJK JP"/>
        <family val="2"/>
      </rPr>
      <t xml:space="preserve">！キャリアパス要件Ⅳの欄に「</t>
    </r>
    <r>
      <rPr>
        <b val="true"/>
        <sz val="11"/>
        <rFont val="ＭＳ Ｐゴシック"/>
        <family val="3"/>
        <charset val="128"/>
      </rPr>
      <t xml:space="preserve">×</t>
    </r>
    <r>
      <rPr>
        <b val="true"/>
        <sz val="11"/>
        <rFont val="Noto Sans CJK JP"/>
        <family val="2"/>
      </rPr>
      <t xml:space="preserve">」があるのに、左のチェックボックスにチェック（✔）が入っていません。</t>
    </r>
  </si>
  <si>
    <t xml:space="preserve">小規模事業所等で職員間の賃金バランスに配慮が必要のため。</t>
  </si>
  <si>
    <r>
      <rPr>
        <sz val="8"/>
        <color rgb="FF000000"/>
        <rFont val="Noto Sans CJK JP"/>
        <family val="2"/>
      </rPr>
      <t xml:space="preserve">職員全体の賃金水準が低い、地域の賃金水準が低い等の理由により、直ちに年額</t>
    </r>
    <r>
      <rPr>
        <sz val="8"/>
        <color rgb="FF000000"/>
        <rFont val="ＭＳ Ｐゴシック"/>
        <family val="3"/>
        <charset val="128"/>
      </rPr>
      <t xml:space="preserve">440</t>
    </r>
    <r>
      <rPr>
        <sz val="8"/>
        <color rgb="FF000000"/>
        <rFont val="Noto Sans CJK JP"/>
        <family val="2"/>
      </rPr>
      <t xml:space="preserve">万円まで賃金を引き上げることが困難であるため。</t>
    </r>
  </si>
  <si>
    <r>
      <rPr>
        <sz val="8"/>
        <color rgb="FF000000"/>
        <rFont val="Noto Sans CJK JP"/>
        <family val="2"/>
      </rPr>
      <t xml:space="preserve">年額</t>
    </r>
    <r>
      <rPr>
        <sz val="8"/>
        <color rgb="FF000000"/>
        <rFont val="ＭＳ Ｐゴシック"/>
        <family val="3"/>
        <charset val="128"/>
      </rPr>
      <t xml:space="preserve">440</t>
    </r>
    <r>
      <rPr>
        <sz val="8"/>
        <color rgb="FF000000"/>
        <rFont val="Noto Sans CJK JP"/>
        <family val="2"/>
      </rPr>
      <t xml:space="preserve">万円の賃金改善を行うに当たり、規程の整備や研修・実務経験の蓄積などに一定期間を要するため。</t>
    </r>
  </si>
  <si>
    <t xml:space="preserve">その他（</t>
  </si>
  <si>
    <t xml:space="preserve">！「その他」にチェック（✔）した場合は、具体的な内容を記載してください。</t>
  </si>
  <si>
    <t xml:space="preserve">（６）キャリアパス要件Ⅴ（介護福祉士等の配置要件）　【処遇改善加算Ⅰ】</t>
  </si>
  <si>
    <t xml:space="preserve">処遇改善加算Ⅰを算定する事業所数</t>
  </si>
  <si>
    <r>
      <rPr>
        <sz val="9"/>
        <color rgb="FF000000"/>
        <rFont val="Noto Sans CJK JP"/>
        <family val="2"/>
      </rPr>
      <t xml:space="preserve">別紙様式</t>
    </r>
    <r>
      <rPr>
        <sz val="9"/>
        <color rgb="FF000000"/>
        <rFont val="ＭＳ Ｐゴシック"/>
        <family val="3"/>
        <charset val="128"/>
      </rPr>
      <t xml:space="preserve">2-2</t>
    </r>
    <r>
      <rPr>
        <sz val="9"/>
        <color rgb="FF000000"/>
        <rFont val="Noto Sans CJK JP"/>
        <family val="2"/>
      </rPr>
      <t xml:space="preserve">「⑦キャリアパス要件Ⅴ」の欄から転記</t>
    </r>
  </si>
  <si>
    <t xml:space="preserve">（７）職場環境等要件　【処遇改善加算Ⅰ～Ⅳ】</t>
  </si>
  <si>
    <t xml:space="preserve">介護人材確保・職場環境改善等補助金の要件を満たしており、補助金を申請予定又は申請済であるため、
令和７年度中の職場環境等要件の適用が猶予される。</t>
  </si>
  <si>
    <t xml:space="preserve">補助金を申請予定でない場合、各加算区分の算定に必要な令和７年度中の職場環境等要件を満たす。
※こちらを選択する場合には、下記の職場環境等要件の表にチェックをしてください。</t>
  </si>
  <si>
    <t xml:space="preserve">【処遇改善加算Ⅰ・Ⅱ】</t>
  </si>
  <si>
    <t xml:space="preserve">⇒</t>
  </si>
  <si>
    <t xml:space="preserve">・届出に係る計画の期間中に実施する事項について、チェック（✔）する又は令和７年度中に要件整備を行う誓約をすること（「誓約」）。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</si>
  <si>
    <t xml:space="preserve">【処遇改善加算Ⅲ・Ⅳ】</t>
  </si>
  <si>
    <t xml:space="preserve">・届出に係る計画の期間中に実施する事項について、チェック（✔）する又は令和７年度中に要件整備を行う誓約をすること（「誓約」）。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</si>
  <si>
    <t xml:space="preserve">区分</t>
  </si>
  <si>
    <t xml:space="preserve">内容</t>
  </si>
  <si>
    <t xml:space="preserve">選択項目数</t>
  </si>
  <si>
    <t xml:space="preserve">入職促進に向けた取組</t>
  </si>
  <si>
    <t xml:space="preserve">①法人や事業所の経営理念やケア方針・人材育成方針、その実現のための施策・仕組みなどの明確化</t>
  </si>
  <si>
    <t xml:space="preserve">②事業者の共同による採用・人事ローテーション・研修のための制度構築</t>
  </si>
  <si>
    <t xml:space="preserve">③他産業からの転職者、主婦層、中高年齢者等、経験者・有資格者等にこだわらない幅広い採用の仕組みの構築（採用の実績でも可）</t>
  </si>
  <si>
    <t xml:space="preserve">④職業体験の受入れや地域行事への参加や主催等による職業魅力度向上の取組の実施</t>
  </si>
  <si>
    <t xml:space="preserve">資質の
向上やキャリアアップに
向けた
支援</t>
  </si>
  <si>
    <t xml:space="preserve">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</si>
  <si>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 xml:space="preserve">⑥研修の受講やキャリア段位制度と人事考課との連動</t>
  </si>
  <si>
    <t xml:space="preserve">⑦エルダー・メンター（仕事やメンタル面のサポート等をする担当者）制度等導入</t>
  </si>
  <si>
    <t xml:space="preserve">⑧上位者・担当者等によるキャリア面談など、キャリアアップ・働き方等に関する定期的な相談の機会の確保</t>
  </si>
  <si>
    <t xml:space="preserve">両立支援
・
多様な
働き方の
推進</t>
  </si>
  <si>
    <t xml:space="preserve">⑨子育てや家族等の介護等と仕事の両立を目指す者のための休業制度等の充実、事業所内託児施設の整備</t>
  </si>
  <si>
    <t xml:space="preserve">⑩職員の事情等の状況に応じた勤務シフトや短時間正規職員制度の導入、職員の希望に即した非正規職員から正規職員への転換の制度等の整備</t>
  </si>
  <si>
    <t xml:space="preserve">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</si>
  <si>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 xml:space="preserve">⑫有給休暇の取得促進のため、情報共有や複数担当制等により、業務の属人化の解消、業務配分の偏りの解消を行っている</t>
  </si>
  <si>
    <t xml:space="preserve">腰痛を
含む
心身の
健康管理</t>
  </si>
  <si>
    <t xml:space="preserve">⑬業務や福利厚生制度、メンタルヘルス等の職員相談窓口の設置等相談体制の充実</t>
  </si>
  <si>
    <t xml:space="preserve">⑭短時間勤務労働者等も受診可能な健康診断・ストレスチェックや、従業員のための休憩室の設置等健康管理対策の実施</t>
  </si>
  <si>
    <t xml:space="preserve">⑮介護職員の身体の負担軽減のための介護技術の修得支援、職員に対する腰痛対策の研修、管理者に対する雇用管理改善の研修等の実施</t>
  </si>
  <si>
    <t xml:space="preserve">⑯事故・トラブルへの対応マニュアル等の作成等の体制の整備</t>
  </si>
  <si>
    <t xml:space="preserve">生産性
向上のため
の取組</t>
  </si>
  <si>
    <t xml:space="preserve">⑰厚生労働省が示している「生産性向上ガイドライン」に基づき、業務改善活動の体制構築（委員会やプロジェクトチームの立ち上げ、外部の研修会の活用等）を行っている</t>
  </si>
  <si>
    <t xml:space="preserve">⑱現場の課題の見える化（課題の抽出、課題の構造化、業務時間調査の実施等）を実施している</t>
  </si>
  <si>
    <r>
      <rPr>
        <sz val="8"/>
        <color rgb="FF000000"/>
        <rFont val="Noto Sans CJK JP"/>
        <family val="2"/>
      </rPr>
      <t xml:space="preserve">⑲５</t>
    </r>
    <r>
      <rPr>
        <sz val="8"/>
        <color rgb="FF000000"/>
        <rFont val="ＭＳ Ｐゴシック"/>
        <family val="3"/>
        <charset val="128"/>
      </rPr>
      <t xml:space="preserve">S</t>
    </r>
    <r>
      <rPr>
        <sz val="8"/>
        <color rgb="FF000000"/>
        <rFont val="Noto Sans CJK JP"/>
        <family val="2"/>
      </rPr>
      <t xml:space="preserve">活動（業務管理の手法の１つ。整理・整頓・清掃・清潔・躾の頭文字をとったもの）等の実践による職場環境の整備を行っている</t>
    </r>
  </si>
  <si>
    <t xml:space="preserve">⑳業務手順書の作成や、記録・報告様式の工夫等による情報共有や作業負担の軽減を行っている</t>
  </si>
  <si>
    <t xml:space="preserve">㉑介護ソフト（記録、情報共有、請求業務転記が不要なもの。）、情報端末（タブレット端末、スマートフォン端末等）の導入</t>
  </si>
  <si>
    <r>
      <rPr>
        <sz val="8"/>
        <color rgb="FF000000"/>
        <rFont val="Noto Sans CJK JP"/>
        <family val="2"/>
      </rPr>
      <t xml:space="preserve">㉒介護ロボット（見守り支援、移乗支援、移動支援、排泄支援、入浴支援、介護業務支援等）又はインカム等の職員間の連絡調整の迅速化に資する</t>
    </r>
    <r>
      <rPr>
        <sz val="8"/>
        <color rgb="FF000000"/>
        <rFont val="ＭＳ Ｐゴシック"/>
        <family val="3"/>
        <charset val="128"/>
      </rPr>
      <t xml:space="preserve">ICT</t>
    </r>
    <r>
      <rPr>
        <sz val="8"/>
        <color rgb="FF000000"/>
        <rFont val="Noto Sans CJK JP"/>
        <family val="2"/>
      </rPr>
      <t xml:space="preserve">機器（ビジネスチャットツール含む）の導入</t>
    </r>
  </si>
  <si>
    <t xml:space="preserve">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</si>
  <si>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r>
      <rPr>
        <sz val="8"/>
        <color rgb="FF000000"/>
        <rFont val="Noto Sans CJK JP"/>
        <family val="2"/>
      </rPr>
      <t xml:space="preserve">㉔各種委員会の共同設置、各種指針・計画の共同策定、物品の共同購入等の事務処理部門の集約、共同で行う</t>
    </r>
    <r>
      <rPr>
        <sz val="8"/>
        <color rgb="FF000000"/>
        <rFont val="ＭＳ Ｐゴシック"/>
        <family val="3"/>
        <charset val="128"/>
      </rPr>
      <t xml:space="preserve">ICT</t>
    </r>
    <r>
      <rPr>
        <sz val="8"/>
        <color rgb="FF000000"/>
        <rFont val="Noto Sans CJK JP"/>
        <family val="2"/>
      </rPr>
      <t xml:space="preserve">インフラの整備、人事管理システムや福利厚生システム等の共通化等、協働化を通じた職場環境の改善に向けた取組の実施</t>
    </r>
  </si>
  <si>
    <t xml:space="preserve">やりがい
・
働きがい
の醸成</t>
  </si>
  <si>
    <t xml:space="preserve">㉕ミーティング等による職場内コミュニケーションの円滑化による個々の介護職員の気づきを踏まえた勤務環境やケア内容の改善</t>
  </si>
  <si>
    <t xml:space="preserve">㉖地域包括ケアの一員としてのモチベーション向上に資する、地域の児童・生徒や住民との交流の実施</t>
  </si>
  <si>
    <t xml:space="preserve">㉗利用者本位のケア方針など介護保険や法人の理念等を定期的に学ぶ機会の提供</t>
  </si>
  <si>
    <t xml:space="preserve">㉘ケアの好事例や、利用者やその家族からの謝意等の情報を共有する機会の提供</t>
  </si>
  <si>
    <t xml:space="preserve">見える化要件　【処遇改善加算Ⅰ・Ⅱ】</t>
  </si>
  <si>
    <t xml:space="preserve">実施する周知方法について、チェック（✔）すること。なお、令和７年度中の見込みでも差し支えない。</t>
  </si>
  <si>
    <t xml:space="preserve">！実施する周知方法が選択されていません。</t>
  </si>
  <si>
    <t xml:space="preserve">ホームページ
への掲載</t>
  </si>
  <si>
    <r>
      <rPr>
        <sz val="9"/>
        <color rgb="FF000000"/>
        <rFont val="Noto Sans CJK JP"/>
        <family val="2"/>
      </rPr>
      <t xml:space="preserve">職場環境等要件の</t>
    </r>
    <r>
      <rPr>
        <sz val="9"/>
        <color rgb="FF000000"/>
        <rFont val="ＭＳ Ｐゴシック"/>
        <family val="3"/>
        <charset val="128"/>
      </rPr>
      <t xml:space="preserve">28</t>
    </r>
    <r>
      <rPr>
        <sz val="9"/>
        <color rgb="FF000000"/>
        <rFont val="Noto Sans CJK JP"/>
        <family val="2"/>
      </rPr>
      <t xml:space="preserve">項目のうち、実施する取組項目の「介護サービス情報公表システム」（「事業所の特色」欄）での選択</t>
    </r>
  </si>
  <si>
    <r>
      <rPr>
        <sz val="9"/>
        <color rgb="FF000000"/>
        <rFont val="Noto Sans CJK JP"/>
        <family val="2"/>
      </rPr>
      <t xml:space="preserve">職場環境等要件の</t>
    </r>
    <r>
      <rPr>
        <sz val="9"/>
        <color rgb="FF000000"/>
        <rFont val="ＭＳ Ｐゴシック"/>
        <family val="3"/>
        <charset val="128"/>
      </rPr>
      <t xml:space="preserve">28</t>
    </r>
    <r>
      <rPr>
        <sz val="9"/>
        <color rgb="FF000000"/>
        <rFont val="Noto Sans CJK JP"/>
        <family val="2"/>
      </rPr>
      <t xml:space="preserve">項目のうち、実施する取組項目の自社のホームページへの掲載</t>
    </r>
  </si>
  <si>
    <t xml:space="preserve">４　要件を満たすことの確認・証明</t>
  </si>
  <si>
    <t xml:space="preserve">以下の点を確認し、満たしている項目に全てチェック（✔）すること。</t>
  </si>
  <si>
    <t xml:space="preserve">確認事項</t>
  </si>
  <si>
    <r>
      <rPr>
        <sz val="9"/>
        <color rgb="FF000000"/>
        <rFont val="Noto Sans CJK JP"/>
        <family val="2"/>
      </rPr>
      <t xml:space="preserve">証明する資料の例
</t>
    </r>
    <r>
      <rPr>
        <sz val="8"/>
        <color rgb="FF000000"/>
        <rFont val="Noto Sans CJK JP"/>
        <family val="2"/>
      </rPr>
      <t xml:space="preserve">（指定権者からの求めに応じて提出）</t>
    </r>
  </si>
  <si>
    <t xml:space="preserve">！チェックボックスに必要なチェック（✔）が入っていない項目があります。</t>
  </si>
  <si>
    <t xml:space="preserve">処遇改善加算として給付される額は、職員の賃金改善のために全額支出します。
また、処遇改善加算による賃金改善以外の部分で賃金水準を引き下げません。</t>
  </si>
  <si>
    <t xml:space="preserve">就業規則、給与規程、
給与明細等</t>
  </si>
  <si>
    <t xml:space="preserve">令和７年度に繰り越す予定の額（２ ②）がある場合は、全額、令和７年度の賃金改善に充てます。
期間中に事業所が休廃止した場合には、一時金等により介護職員その他の職員の賃金として配分します。</t>
  </si>
  <si>
    <t xml:space="preserve">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</si>
  <si>
    <t xml:space="preserve">就業規則、給与規程、
資質向上のための計画等</t>
  </si>
  <si>
    <t xml:space="preserve">労働基準法、労働災害補償保険法、最低賃金法、労働安全衛生法、雇用保険法その他の労働に関する法令に違反し、罰金以上の刑に処せられていません。</t>
  </si>
  <si>
    <t xml:space="preserve">―</t>
  </si>
  <si>
    <t xml:space="preserve">労働保険料の納付が適正に行われています。</t>
  </si>
  <si>
    <t xml:space="preserve">労働保険関係成立届、
確定保険料申告書</t>
  </si>
  <si>
    <t xml:space="preserve">本計画書の内容及び賃金改善の方法を雇用する全ての職員に対して周知しました。</t>
  </si>
  <si>
    <t xml:space="preserve">会議録、周知文書</t>
  </si>
  <si>
    <r>
      <rPr>
        <sz val="9"/>
        <color rgb="FF000000"/>
        <rFont val="Noto Sans CJK JP"/>
        <family val="2"/>
      </rPr>
      <t xml:space="preserve">指定権者のホームページ等で申請先を確認しており、処遇改善加算の提出先として案内のあった申請先に提出します。</t>
    </r>
    <r>
      <rPr>
        <sz val="9"/>
        <color rgb="FF000000"/>
        <rFont val="ＭＳ Ｐゴシック"/>
        <family val="3"/>
        <charset val="128"/>
      </rPr>
      <t xml:space="preserve">																							</t>
    </r>
  </si>
  <si>
    <t xml:space="preserve">※</t>
  </si>
  <si>
    <t xml:space="preserve">各証明資料は、指定権者からの求めがあった場合には、速やかに提出すること。</t>
  </si>
  <si>
    <t xml:space="preserve">本様式への虚偽記載のほか、処遇改善加算の請求に関して不正があった場合及び指定権者からの求めに応じて書類の提出を行うことができなかった場合は、介護報酬の返還や指定取消となる場合がある。</t>
  </si>
  <si>
    <t xml:space="preserve">本処遇改善計画書の記載内容・確認事項の内容に間違いがないこと及び
記載内容を証明する資料を適切に保管することを誓約します。</t>
  </si>
  <si>
    <t xml:space="preserve">令和</t>
  </si>
  <si>
    <t xml:space="preserve">年</t>
  </si>
  <si>
    <t xml:space="preserve">月</t>
  </si>
  <si>
    <t xml:space="preserve">日</t>
  </si>
  <si>
    <t xml:space="preserve">代表者</t>
  </si>
  <si>
    <t xml:space="preserve">（確認用）</t>
  </si>
  <si>
    <t xml:space="preserve">提出前のチェックリスト</t>
  </si>
  <si>
    <r>
      <rPr>
        <sz val="9"/>
        <rFont val="Noto Sans CJK JP"/>
        <family val="2"/>
      </rPr>
      <t xml:space="preserve">以下の項目にオレンジ色の「</t>
    </r>
    <r>
      <rPr>
        <sz val="9"/>
        <rFont val="ＭＳ Ｐゴシック"/>
        <family val="3"/>
        <charset val="128"/>
      </rPr>
      <t xml:space="preserve">×</t>
    </r>
    <r>
      <rPr>
        <sz val="9"/>
        <rFont val="Noto Sans CJK JP"/>
        <family val="2"/>
      </rPr>
      <t xml:space="preserve">」がないか、提出前に確認すること。「</t>
    </r>
    <r>
      <rPr>
        <sz val="9"/>
        <rFont val="ＭＳ Ｐゴシック"/>
        <family val="3"/>
        <charset val="128"/>
      </rPr>
      <t xml:space="preserve">×</t>
    </r>
    <r>
      <rPr>
        <sz val="9"/>
        <rFont val="Noto Sans CJK JP"/>
        <family val="2"/>
      </rPr>
      <t xml:space="preserve">」がある場合、当該項目の記載を修正すること。</t>
    </r>
  </si>
  <si>
    <t xml:space="preserve">空欄が表示される項目は、記入が不要であるため対応する必要はない。</t>
  </si>
  <si>
    <t xml:space="preserve">２　賃金改善計画について</t>
  </si>
  <si>
    <t xml:space="preserve">令和７年度に繰り越す予定の額を含む、令和７年度の賃金改善が必要な額以上の賃金改善を行う計画となっていること</t>
  </si>
  <si>
    <t xml:space="preserve">（１）</t>
  </si>
  <si>
    <t xml:space="preserve">月額賃金改善要件Ⅰ</t>
  </si>
  <si>
    <r>
      <rPr>
        <sz val="9"/>
        <rFont val="Noto Sans CJK JP"/>
        <family val="2"/>
      </rPr>
      <t xml:space="preserve">処遇改善加算Ⅳの</t>
    </r>
    <r>
      <rPr>
        <sz val="9"/>
        <rFont val="ＭＳ Ｐゴシック"/>
        <family val="3"/>
        <charset val="128"/>
      </rPr>
      <t xml:space="preserve">1/2</t>
    </r>
    <r>
      <rPr>
        <sz val="9"/>
        <rFont val="Noto Sans CJK JP"/>
        <family val="2"/>
      </rPr>
      <t xml:space="preserve">以上の月額賃金改善を行う計画になっていること</t>
    </r>
  </si>
  <si>
    <t xml:space="preserve">（２）</t>
  </si>
  <si>
    <t xml:space="preserve">月額賃金改善要件Ⅱ</t>
  </si>
  <si>
    <r>
      <rPr>
        <sz val="9"/>
        <rFont val="Noto Sans CJK JP"/>
        <family val="2"/>
      </rPr>
      <t xml:space="preserve">旧ベースアップ等加算相当の</t>
    </r>
    <r>
      <rPr>
        <sz val="9"/>
        <rFont val="ＭＳ Ｐゴシック"/>
        <family val="3"/>
        <charset val="128"/>
      </rPr>
      <t xml:space="preserve">2/3</t>
    </r>
    <r>
      <rPr>
        <sz val="9"/>
        <rFont val="Noto Sans CJK JP"/>
        <family val="2"/>
      </rPr>
      <t xml:space="preserve">以上の新規の月額賃金改善を行う計画になっていること</t>
    </r>
  </si>
  <si>
    <t xml:space="preserve">（３）</t>
  </si>
  <si>
    <t xml:space="preserve">キャリアパス要件Ⅰ・Ⅱ</t>
  </si>
  <si>
    <t xml:space="preserve">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</si>
  <si>
    <t xml:space="preserve">（４）</t>
  </si>
  <si>
    <t xml:space="preserve">キャリアパス要件Ⅲ</t>
  </si>
  <si>
    <t xml:space="preserve">キャリアパス要件Ⅲ（昇給の仕組みの整備等）を満たすこと。ただし、満たさない場合は、令和７年度中（令和８年３月末まで）に昇給の仕組みを整備することを誓約していること</t>
  </si>
  <si>
    <t xml:space="preserve">（５）</t>
  </si>
  <si>
    <t xml:space="preserve">キャリアパス要件Ⅳ</t>
  </si>
  <si>
    <r>
      <rPr>
        <sz val="9"/>
        <rFont val="Noto Sans CJK JP"/>
        <family val="2"/>
      </rPr>
      <t xml:space="preserve">改善後の賃金が年額</t>
    </r>
    <r>
      <rPr>
        <sz val="9"/>
        <rFont val="ＭＳ Ｐゴシック"/>
        <family val="3"/>
        <charset val="128"/>
      </rPr>
      <t xml:space="preserve">440</t>
    </r>
    <r>
      <rPr>
        <sz val="9"/>
        <rFont val="Noto Sans CJK JP"/>
        <family val="2"/>
      </rPr>
      <t xml:space="preserve">万円以上となる者の数が事業所あたり１以上となるような計画になっていること。ただし、満たさない場合は、小規模事業所等である等の理由を記載すること</t>
    </r>
  </si>
  <si>
    <t xml:space="preserve">（６）</t>
  </si>
  <si>
    <t xml:space="preserve">キャリアパス要件Ⅴ</t>
  </si>
  <si>
    <t xml:space="preserve">キャリアパス要件Ⅴ（介護福祉士等の配置要件）を満たすこと</t>
  </si>
  <si>
    <t xml:space="preserve">（７）</t>
  </si>
  <si>
    <t xml:space="preserve">職場環境等要件</t>
  </si>
  <si>
    <t xml:space="preserve">介護人材確保・職場環境改善等事業を申請予定若しくは申請済である又は各加算区分の算定に必要な要件を満たしていること</t>
  </si>
  <si>
    <t xml:space="preserve">情報公表システム等での見える化要件を満たすこと</t>
  </si>
  <si>
    <t xml:space="preserve"> 必要な項目が全て選択されていること</t>
  </si>
  <si>
    <t xml:space="preserve"> 誓約・記名が行われていること</t>
  </si>
  <si>
    <t xml:space="preserve">別紙様式２－２（処遇改善加算　個票）</t>
  </si>
  <si>
    <t xml:space="preserve">⑥キャリアパス要件Ⅳについて（「令和７年度の算定予定」について）</t>
  </si>
  <si>
    <r>
      <rPr>
        <sz val="12"/>
        <rFont val="Noto Sans CJK JP"/>
        <family val="2"/>
      </rPr>
      <t xml:space="preserve"> 処遇改善加算（見込額）の合計［円］
　（別紙様式</t>
    </r>
    <r>
      <rPr>
        <sz val="12"/>
        <rFont val="ＭＳ Ｐゴシック"/>
        <family val="3"/>
        <charset val="128"/>
      </rPr>
      <t xml:space="preserve">2-1 2</t>
    </r>
    <r>
      <rPr>
        <sz val="12"/>
        <rFont val="Noto Sans CJK JP"/>
        <family val="2"/>
      </rPr>
      <t xml:space="preserve">　①の内数）</t>
    </r>
  </si>
  <si>
    <r>
      <rPr>
        <sz val="13"/>
        <rFont val="Noto Sans CJK JP"/>
        <family val="2"/>
      </rPr>
      <t xml:space="preserve">改善後の賃金が年額</t>
    </r>
    <r>
      <rPr>
        <sz val="13"/>
        <rFont val="ＭＳ Ｐゴシック"/>
        <family val="3"/>
        <charset val="128"/>
      </rPr>
      <t xml:space="preserve">440</t>
    </r>
    <r>
      <rPr>
        <sz val="13"/>
        <rFont val="Noto Sans CJK JP"/>
        <family val="2"/>
      </rPr>
      <t xml:space="preserve">万円以上となる者の数</t>
    </r>
  </si>
  <si>
    <r>
      <rPr>
        <sz val="12"/>
        <rFont val="Noto Sans CJK JP"/>
        <family val="2"/>
      </rPr>
      <t xml:space="preserve">　うち、処遇改善加算Ⅳ相当の１／２（見込額）の合計［円］
  （別紙様式</t>
    </r>
    <r>
      <rPr>
        <sz val="12"/>
        <rFont val="ＭＳ Ｐゴシック"/>
        <family val="3"/>
        <charset val="128"/>
      </rPr>
      <t xml:space="preserve">2-1 3(1)①</t>
    </r>
    <r>
      <rPr>
        <sz val="12"/>
        <rFont val="Noto Sans CJK JP"/>
        <family val="2"/>
      </rPr>
      <t xml:space="preserve">に転記）</t>
    </r>
  </si>
  <si>
    <t xml:space="preserve">処遇改善加算Ⅰ・Ⅱの算定を届け出た事業所数
（短期入所・予防・総合事業での重複除く）</t>
  </si>
  <si>
    <r>
      <rPr>
        <sz val="12"/>
        <rFont val="Noto Sans CJK JP"/>
        <family val="2"/>
      </rPr>
      <t xml:space="preserve">　うち、新たに増加する旧ベースアップ等加算相当の見込額［円］
 （別紙様式</t>
    </r>
    <r>
      <rPr>
        <sz val="12"/>
        <rFont val="ＭＳ Ｐゴシック"/>
        <family val="3"/>
        <charset val="128"/>
      </rPr>
      <t xml:space="preserve">2-1 3(2)①</t>
    </r>
    <r>
      <rPr>
        <sz val="12"/>
        <rFont val="Noto Sans CJK JP"/>
        <family val="2"/>
      </rPr>
      <t xml:space="preserve">に転記） </t>
    </r>
  </si>
  <si>
    <t xml:space="preserve">「令和７年度中に満たす」とした事業所数</t>
  </si>
  <si>
    <r>
      <rPr>
        <sz val="11"/>
        <rFont val="Noto Sans CJK JP"/>
        <family val="2"/>
      </rPr>
      <t xml:space="preserve">【記入上の注意】
 ・ 改善後の賃金が年額</t>
    </r>
    <r>
      <rPr>
        <sz val="11"/>
        <rFont val="ＭＳ Ｐゴシック"/>
        <family val="3"/>
        <charset val="128"/>
      </rPr>
      <t xml:space="preserve">440</t>
    </r>
    <r>
      <rPr>
        <sz val="11"/>
        <rFont val="Noto Sans CJK JP"/>
        <family val="2"/>
      </rPr>
      <t xml:space="preserve">万円以上であることは、処遇改善加算による賃金改善額を含む金額で判断すること。</t>
    </r>
  </si>
  <si>
    <t xml:space="preserve">③・④</t>
  </si>
  <si>
    <t xml:space="preserve">⑤</t>
  </si>
  <si>
    <r>
      <rPr>
        <sz val="12"/>
        <rFont val="Noto Sans CJK JP"/>
        <family val="2"/>
      </rPr>
      <t xml:space="preserve">⇒⑥キャリアパス要件Ⅳが「</t>
    </r>
    <r>
      <rPr>
        <sz val="12"/>
        <rFont val="ＭＳ Ｐゴシック"/>
        <family val="3"/>
        <charset val="128"/>
      </rPr>
      <t xml:space="preserve">×</t>
    </r>
    <r>
      <rPr>
        <sz val="12"/>
        <rFont val="Noto Sans CJK JP"/>
        <family val="2"/>
      </rPr>
      <t xml:space="preserve">」の場合、別紙様式</t>
    </r>
    <r>
      <rPr>
        <sz val="12"/>
        <rFont val="ＭＳ Ｐゴシック"/>
        <family val="3"/>
        <charset val="128"/>
      </rPr>
      <t xml:space="preserve">2-1 </t>
    </r>
    <r>
      <rPr>
        <sz val="12"/>
        <rFont val="Noto Sans CJK JP"/>
        <family val="2"/>
      </rPr>
      <t xml:space="preserve">３（５）に特別な事情を記入</t>
    </r>
  </si>
  <si>
    <t xml:space="preserve">介護保険
事業所番号</t>
  </si>
  <si>
    <r>
      <rPr>
        <sz val="12"/>
        <color rgb="FF000000"/>
        <rFont val="Noto Sans CJK JP"/>
        <family val="2"/>
      </rPr>
      <t xml:space="preserve">一月あたり介護報酬総単位数（処遇改善加算を除く）</t>
    </r>
    <r>
      <rPr>
        <sz val="12"/>
        <color rgb="FF000000"/>
        <rFont val="ＭＳ Ｐゴシック"/>
        <family val="3"/>
        <charset val="128"/>
      </rPr>
      <t xml:space="preserve">[</t>
    </r>
    <r>
      <rPr>
        <sz val="12"/>
        <color rgb="FF000000"/>
        <rFont val="Noto Sans CJK JP"/>
        <family val="2"/>
      </rPr>
      <t xml:space="preserve">単位</t>
    </r>
    <r>
      <rPr>
        <sz val="12"/>
        <color rgb="FF000000"/>
        <rFont val="ＭＳ Ｐゴシック"/>
        <family val="3"/>
        <charset val="128"/>
      </rPr>
      <t xml:space="preserve">]
(a)</t>
    </r>
  </si>
  <si>
    <r>
      <rPr>
        <sz val="12"/>
        <color rgb="FF000000"/>
        <rFont val="Noto Sans CJK JP"/>
        <family val="2"/>
      </rPr>
      <t xml:space="preserve">１単位
あたりの
単価</t>
    </r>
    <r>
      <rPr>
        <sz val="12"/>
        <color rgb="FF000000"/>
        <rFont val="ＭＳ Ｐゴシック"/>
        <family val="3"/>
        <charset val="128"/>
      </rPr>
      <t xml:space="preserve">[</t>
    </r>
    <r>
      <rPr>
        <sz val="12"/>
        <color rgb="FF000000"/>
        <rFont val="Noto Sans CJK JP"/>
        <family val="2"/>
      </rPr>
      <t xml:space="preserve">円</t>
    </r>
    <r>
      <rPr>
        <sz val="12"/>
        <color rgb="FF000000"/>
        <rFont val="ＭＳ Ｐゴシック"/>
        <family val="3"/>
        <charset val="128"/>
      </rPr>
      <t xml:space="preserve">]
(b)</t>
    </r>
  </si>
  <si>
    <t xml:space="preserve">令和７年３月時点の算定区分</t>
  </si>
  <si>
    <t xml:space="preserve">加算率</t>
  </si>
  <si>
    <t xml:space="preserve">令和７年４月以降に
算定する処遇改善加算の区分</t>
  </si>
  <si>
    <r>
      <rPr>
        <sz val="14"/>
        <color rgb="FF000000"/>
        <rFont val="Noto Sans CJK JP"/>
        <family val="2"/>
      </rPr>
      <t xml:space="preserve">加
算
率
</t>
    </r>
    <r>
      <rPr>
        <sz val="14"/>
        <color rgb="FF000000"/>
        <rFont val="ＭＳ Ｐゴシック"/>
        <family val="3"/>
        <charset val="128"/>
      </rPr>
      <t xml:space="preserve">(c)</t>
    </r>
  </si>
  <si>
    <r>
      <rPr>
        <sz val="14"/>
        <color rgb="FF000000"/>
        <rFont val="Noto Sans CJK JP"/>
        <family val="2"/>
      </rPr>
      <t xml:space="preserve">算定対象月
</t>
    </r>
    <r>
      <rPr>
        <sz val="14"/>
        <color rgb="FF000000"/>
        <rFont val="ＭＳ Ｐゴシック"/>
        <family val="3"/>
        <charset val="128"/>
      </rPr>
      <t xml:space="preserve">(d)
※</t>
    </r>
    <r>
      <rPr>
        <sz val="14"/>
        <color rgb="FF000000"/>
        <rFont val="Noto Sans CJK JP"/>
        <family val="2"/>
      </rPr>
      <t xml:space="preserve">通常は令和７年４月～令和８年３月</t>
    </r>
  </si>
  <si>
    <r>
      <rPr>
        <sz val="14"/>
        <color rgb="FF000000"/>
        <rFont val="Noto Sans CJK JP"/>
        <family val="2"/>
      </rPr>
      <t xml:space="preserve">処遇改善加算の
見込額</t>
    </r>
    <r>
      <rPr>
        <sz val="14"/>
        <color rgb="FF000000"/>
        <rFont val="ＭＳ Ｐゴシック"/>
        <family val="3"/>
        <charset val="128"/>
      </rPr>
      <t xml:space="preserve">[</t>
    </r>
    <r>
      <rPr>
        <sz val="14"/>
        <color rgb="FF000000"/>
        <rFont val="Noto Sans CJK JP"/>
        <family val="2"/>
      </rPr>
      <t xml:space="preserve">円</t>
    </r>
    <r>
      <rPr>
        <sz val="14"/>
        <color rgb="FF000000"/>
        <rFont val="ＭＳ Ｐゴシック"/>
        <family val="3"/>
        <charset val="128"/>
      </rPr>
      <t xml:space="preserve">]
(a×b×c×d)</t>
    </r>
  </si>
  <si>
    <t xml:space="preserve">①月額賃金要件Ⅰ</t>
  </si>
  <si>
    <t xml:space="preserve">②月額賃金要件Ⅱ</t>
  </si>
  <si>
    <t xml:space="preserve">③・④キャリアパス要件Ⅰ・Ⅱ</t>
  </si>
  <si>
    <t xml:space="preserve">⑤キャリアパス要件Ⅲ</t>
  </si>
  <si>
    <t xml:space="preserve">⑥キャリアパス要件Ⅳ</t>
  </si>
  <si>
    <t xml:space="preserve">⑦キャリアパス要件Ⅴ</t>
  </si>
  <si>
    <t xml:space="preserve">確認欄</t>
  </si>
  <si>
    <t xml:space="preserve">（判定用参考式）</t>
  </si>
  <si>
    <t xml:space="preserve">都道
府県</t>
  </si>
  <si>
    <t xml:space="preserve">市区
町村</t>
  </si>
  <si>
    <t xml:space="preserve">処遇改善加算Ⅳ相当の加算額の見込額の
１／２</t>
  </si>
  <si>
    <t xml:space="preserve">月額賃金要件Ⅰを満たす</t>
  </si>
  <si>
    <t xml:space="preserve">新たに増加する旧ベースアップ等加算相当の処遇改善加算の見込額</t>
  </si>
  <si>
    <t xml:space="preserve">月額賃金要件Ⅱを満たす</t>
  </si>
  <si>
    <t xml:space="preserve">任用要件・賃金体系の整備等、研修の実施等</t>
  </si>
  <si>
    <t xml:space="preserve">昇給の仕組みの整備等</t>
  </si>
  <si>
    <r>
      <rPr>
        <sz val="14"/>
        <rFont val="Noto Sans CJK JP"/>
        <family val="2"/>
      </rPr>
      <t xml:space="preserve">改善後の賃金要件</t>
    </r>
    <r>
      <rPr>
        <sz val="11"/>
        <rFont val="Noto Sans CJK JP"/>
        <family val="2"/>
      </rPr>
      <t xml:space="preserve">（年額</t>
    </r>
    <r>
      <rPr>
        <sz val="11"/>
        <rFont val="ＭＳ Ｐゴシック"/>
        <family val="3"/>
        <charset val="128"/>
      </rPr>
      <t xml:space="preserve">440</t>
    </r>
    <r>
      <rPr>
        <sz val="11"/>
        <rFont val="Noto Sans CJK JP"/>
        <family val="2"/>
      </rPr>
      <t xml:space="preserve">万円以上）</t>
    </r>
    <r>
      <rPr>
        <sz val="14"/>
        <rFont val="Noto Sans CJK JP"/>
        <family val="2"/>
      </rPr>
      <t xml:space="preserve">を満たす職員数を記載</t>
    </r>
  </si>
  <si>
    <t xml:space="preserve">介護福祉士等の配置要件の状況が分かる加算の算定状況</t>
  </si>
  <si>
    <t xml:space="preserve">〔算定する処遇改善加算の区分」の色付け用（入力要否の判定用）</t>
  </si>
  <si>
    <t xml:space="preserve">①の記入状況チェック</t>
  </si>
  <si>
    <t xml:space="preserve">②の対象外か否か
（対象であれば加算区分を表示）</t>
  </si>
  <si>
    <t xml:space="preserve">②の記入状況チェック</t>
  </si>
  <si>
    <t xml:space="preserve">③・④の記入状況チェック</t>
  </si>
  <si>
    <t xml:space="preserve">⑤の記入状況チェック</t>
  </si>
  <si>
    <t xml:space="preserve">⑥対象外か否か</t>
  </si>
  <si>
    <t xml:space="preserve">⑥の必要数チェック（併設の場合０）</t>
  </si>
  <si>
    <t xml:space="preserve">⑦関数用サービスコード</t>
  </si>
  <si>
    <t xml:space="preserve">⑦の記入状況チェック</t>
  </si>
  <si>
    <t xml:space="preserve">（指定権者ソート用）</t>
  </si>
  <si>
    <t xml:space="preserve">月～令和</t>
  </si>
  <si>
    <t xml:space="preserve">ヶ月）</t>
  </si>
  <si>
    <t xml:space="preserve">別紙様式２－３（介護人材確保・職場環境改善等事業計画書　総括表）</t>
  </si>
  <si>
    <t xml:space="preserve">２　補助金の支給要件及び使途</t>
  </si>
  <si>
    <r>
      <rPr>
        <b val="true"/>
        <sz val="11"/>
        <rFont val="Noto Sans CJK JP"/>
        <family val="2"/>
      </rPr>
      <t xml:space="preserve">！この欄が</t>
    </r>
    <r>
      <rPr>
        <b val="true"/>
        <sz val="11"/>
        <rFont val="ＭＳ Ｐゴシック"/>
        <family val="3"/>
        <charset val="128"/>
      </rPr>
      <t xml:space="preserve">×</t>
    </r>
    <r>
      <rPr>
        <b val="true"/>
        <sz val="11"/>
        <rFont val="Noto Sans CJK JP"/>
        <family val="2"/>
      </rPr>
      <t xml:space="preserve">の場合、チェック（✓）がついていない項目があります。</t>
    </r>
  </si>
  <si>
    <t xml:space="preserve">【支給要件】（１つ以上の項目にチェック（✓））
職場環境改善等に向けて、以下のいずれかの取組の実施を計画している又は既に実施しています。</t>
  </si>
  <si>
    <t xml:space="preserve"> ①　業務内容の明確化と職員間の適切な役割分担の取組</t>
  </si>
  <si>
    <t xml:space="preserve"> ②  介護職員等の業務の洗い出しや棚卸しなど、現場の課題の見える化</t>
  </si>
  <si>
    <t xml:space="preserve"> ③　業務改善活動の体制構築（委員会やプロジェクトチームの立ち上げ又は外部の研修会の活動等）</t>
  </si>
  <si>
    <t xml:space="preserve">【使途】（１つ以上の項目にチェック（✓））
介護人材確保・職場環境改善等事業により、職場環境改善経費への充当又は人件費（一時金等）の改善を行う方法</t>
  </si>
  <si>
    <t xml:space="preserve"> ①　人件費の改善の実施</t>
  </si>
  <si>
    <t xml:space="preserve"> ②　職場環境改善経費への充当</t>
  </si>
  <si>
    <t xml:space="preserve">②を選択した場合、その使途を
プルダウンから選択してください。</t>
  </si>
  <si>
    <t xml:space="preserve">【記入上の注意】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「その他の金額」には、補助金の要件である「業務内容の明確化と役割分担」、「現場の課題の見える化」又は「業務改善活動の体制構築」に関する取組を
　実施するための費用のうち、介護テクノロジー等の機器購入費用でないもの（専門家の派遣費用、会議費等）のみ充当することができます。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・職場環境改善経費について、消費税仕入控除税額に充当することはできません。消費税額を対象経費に含めていた場合、消費税仕入控除税額の申告が
　必要となり、当該控除税額分に相当する補助金の返還が必要となる場合があります。</t>
  </si>
  <si>
    <t xml:space="preserve">３　その他要件を満たすことの確認・誓約等</t>
  </si>
  <si>
    <t xml:space="preserve">確認項目</t>
  </si>
  <si>
    <t xml:space="preserve">証明する資料の例</t>
  </si>
  <si>
    <t xml:space="preserve">介護人材確保・職場環境改善等事業による人件費改善以外の部分で賃金水準を引き下げません。</t>
  </si>
  <si>
    <t xml:space="preserve">補助金を申請する事業所は、交付対象月において介護職員等処遇改善加算（Ⅰ、Ⅱ、Ⅲ又はⅣ）を取得している、又は令和７年４月の介護職員等処遇改善加算に係る体制届を提出します。</t>
  </si>
  <si>
    <t xml:space="preserve">都道府県・市町村への体制届出</t>
  </si>
  <si>
    <t xml:space="preserve">補助金として給付される額は、上記使途のために全額支出します。</t>
  </si>
  <si>
    <t xml:space="preserve">給与明細、職場環境改善経費に係る明細書等</t>
  </si>
  <si>
    <t xml:space="preserve">本計画書の内容を雇用する全ての職員に対して周知しました。</t>
  </si>
  <si>
    <t xml:space="preserve">都道府県のホームページ等で、介護人材確保・職場環境改善等事業計画書の提出先を確認しました。</t>
  </si>
  <si>
    <r>
      <rPr>
        <b val="true"/>
        <sz val="11"/>
        <rFont val="Noto Sans CJK JP"/>
        <family val="2"/>
      </rPr>
      <t xml:space="preserve">！この欄が</t>
    </r>
    <r>
      <rPr>
        <b val="true"/>
        <sz val="11"/>
        <rFont val="ＭＳ Ｐゴシック"/>
        <family val="3"/>
        <charset val="128"/>
      </rPr>
      <t xml:space="preserve">×</t>
    </r>
    <r>
      <rPr>
        <b val="true"/>
        <sz val="11"/>
        <rFont val="Noto Sans CJK JP"/>
        <family val="2"/>
      </rPr>
      <t xml:space="preserve">の場合、チェックが入っていない項目か、空欄の項目があります。</t>
    </r>
  </si>
  <si>
    <t xml:space="preserve">本介護人材確保・職場環境改善等事業計画書の記載内容に虚偽がないこと及び記載内容を証明する資料を適切に保管していることを誓約します。</t>
  </si>
  <si>
    <t xml:space="preserve">（以下のどちらか１つにチェック（✓）すること。）</t>
  </si>
  <si>
    <t xml:space="preserve">【提出先の都道府県において、振込先の事業所が債権譲渡を行っていない場合】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</si>
  <si>
    <t xml:space="preserve">【提出先の都道府県において、振込先の事業所が債権譲渡を行っている場合】
債権譲渡を行っている振込先の事業所について、都道府県に振込口座情報を提供しています。</t>
  </si>
  <si>
    <t xml:space="preserve">【記入上の注意】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</si>
  <si>
    <t xml:space="preserve">（確認用）提出前のチェックリスト</t>
  </si>
  <si>
    <r>
      <rPr>
        <sz val="10"/>
        <rFont val="Noto Sans CJK JP"/>
        <family val="2"/>
      </rPr>
      <t xml:space="preserve">以下の項目に「</t>
    </r>
    <r>
      <rPr>
        <sz val="10"/>
        <rFont val="ＭＳ Ｐゴシック"/>
        <family val="3"/>
        <charset val="128"/>
      </rPr>
      <t xml:space="preserve">×</t>
    </r>
    <r>
      <rPr>
        <sz val="10"/>
        <rFont val="Noto Sans CJK JP"/>
        <family val="2"/>
      </rPr>
      <t xml:space="preserve">」がないか、提出前に確認すること。「</t>
    </r>
    <r>
      <rPr>
        <sz val="10"/>
        <rFont val="ＭＳ Ｐゴシック"/>
        <family val="3"/>
        <charset val="128"/>
      </rPr>
      <t xml:space="preserve">×</t>
    </r>
    <r>
      <rPr>
        <sz val="10"/>
        <rFont val="Noto Sans CJK JP"/>
        <family val="2"/>
      </rPr>
      <t xml:space="preserve">」がある場合、当該項目の記載を修正すること。</t>
    </r>
  </si>
  <si>
    <t xml:space="preserve">２　補助金の見込額、支給要件及び使途</t>
  </si>
  <si>
    <t xml:space="preserve">満たしていない補助金の要件数</t>
  </si>
  <si>
    <t xml:space="preserve">補助金の使途が示されている</t>
  </si>
  <si>
    <t xml:space="preserve">３　要件を満たすことの確認等</t>
  </si>
  <si>
    <t xml:space="preserve">要件を満たすことの確認について、チェック（✔）が入っていない項目がない</t>
  </si>
  <si>
    <t xml:space="preserve">誓約について、空欄の項目がない</t>
  </si>
  <si>
    <t xml:space="preserve">別紙様式２－４（補助金）</t>
  </si>
  <si>
    <t xml:space="preserve">補助金を申請予定の各事業所について、交付対象月が１つのみ指定されている。</t>
  </si>
  <si>
    <t xml:space="preserve">振込先として１つの事業所を選択している。</t>
  </si>
  <si>
    <t xml:space="preserve">債権譲渡に関して未記入の項目がない</t>
  </si>
  <si>
    <t xml:space="preserve">振込に関する情報</t>
  </si>
  <si>
    <t xml:space="preserve">（別紙様式２－４から集計・転記）</t>
  </si>
  <si>
    <t xml:space="preserve">① 見込額（円）</t>
  </si>
  <si>
    <t xml:space="preserve">② 振込先の事業所名</t>
  </si>
  <si>
    <t xml:space="preserve">③ ②の事業所が債権譲渡を行っており、
別途口座を都道府県に登録する必要がある。</t>
  </si>
  <si>
    <r>
      <rPr>
        <b val="true"/>
        <sz val="11"/>
        <rFont val="Noto Sans CJK JP"/>
        <family val="2"/>
      </rPr>
      <t xml:space="preserve">！③に「未記入」が表示されている場合、別紙様式</t>
    </r>
    <r>
      <rPr>
        <b val="true"/>
        <sz val="11"/>
        <rFont val="ＭＳ Ｐゴシック"/>
        <family val="3"/>
        <charset val="128"/>
      </rPr>
      <t xml:space="preserve">2-4</t>
    </r>
    <r>
      <rPr>
        <b val="true"/>
        <sz val="11"/>
        <rFont val="Noto Sans CJK JP"/>
        <family val="2"/>
      </rPr>
      <t xml:space="preserve">の債権譲渡の項目に未記入があります。</t>
    </r>
  </si>
  <si>
    <t xml:space="preserve">別紙様式２－４（介護人材確保・職場環境改善等事業計画書　個票）</t>
  </si>
  <si>
    <t xml:space="preserve">【記入上の注意】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
もし、債権譲渡を行っている事業所を振込先とする場合、別途、都道府県の指定する様式で法人・事業所の振込先の口座情報等を
　都道府県に届け出ること。</t>
  </si>
  <si>
    <t xml:space="preserve">補助金の見込額の合計［円］</t>
  </si>
  <si>
    <r>
      <rPr>
        <sz val="12"/>
        <color rgb="FF000000"/>
        <rFont val="Noto Sans CJK JP"/>
        <family val="2"/>
      </rPr>
      <t xml:space="preserve">提出先都道府県での補助金の見込額の合計</t>
    </r>
    <r>
      <rPr>
        <sz val="12"/>
        <color rgb="FF000000"/>
        <rFont val="ＭＳ Ｐゴシック"/>
        <family val="3"/>
        <charset val="128"/>
      </rPr>
      <t xml:space="preserve">[</t>
    </r>
    <r>
      <rPr>
        <sz val="12"/>
        <color rgb="FF000000"/>
        <rFont val="Noto Sans CJK JP"/>
        <family val="2"/>
      </rPr>
      <t xml:space="preserve">円</t>
    </r>
    <r>
      <rPr>
        <sz val="12"/>
        <color rgb="FF000000"/>
        <rFont val="ＭＳ Ｐゴシック"/>
        <family val="3"/>
        <charset val="128"/>
      </rPr>
      <t xml:space="preserve">]</t>
    </r>
  </si>
  <si>
    <t xml:space="preserve">通し番号</t>
  </si>
  <si>
    <r>
      <rPr>
        <sz val="12"/>
        <rFont val="Noto Sans CJK JP"/>
        <family val="2"/>
      </rPr>
      <t xml:space="preserve">一月あたり介護報酬総単位数
</t>
    </r>
    <r>
      <rPr>
        <sz val="12"/>
        <rFont val="ＭＳ Ｐゴシック"/>
        <family val="3"/>
        <charset val="128"/>
      </rPr>
      <t xml:space="preserve">[</t>
    </r>
    <r>
      <rPr>
        <sz val="12"/>
        <rFont val="Noto Sans CJK JP"/>
        <family val="2"/>
      </rPr>
      <t xml:space="preserve">単位</t>
    </r>
    <r>
      <rPr>
        <sz val="12"/>
        <rFont val="ＭＳ Ｐゴシック"/>
        <family val="3"/>
        <charset val="128"/>
      </rPr>
      <t xml:space="preserve">](a)
</t>
    </r>
  </si>
  <si>
    <r>
      <rPr>
        <sz val="12"/>
        <rFont val="Noto Sans CJK JP"/>
        <family val="2"/>
      </rPr>
      <t xml:space="preserve">１単位あたりの単価</t>
    </r>
    <r>
      <rPr>
        <sz val="12"/>
        <rFont val="ＭＳ Ｐゴシック"/>
        <family val="3"/>
        <charset val="128"/>
      </rPr>
      <t xml:space="preserve">[</t>
    </r>
    <r>
      <rPr>
        <sz val="12"/>
        <rFont val="Noto Sans CJK JP"/>
        <family val="2"/>
      </rPr>
      <t xml:space="preserve">円</t>
    </r>
    <r>
      <rPr>
        <sz val="12"/>
        <rFont val="ＭＳ Ｐゴシック"/>
        <family val="3"/>
        <charset val="128"/>
      </rPr>
      <t xml:space="preserve">](b)</t>
    </r>
  </si>
  <si>
    <r>
      <rPr>
        <sz val="12"/>
        <rFont val="Noto Sans CJK JP"/>
        <family val="2"/>
      </rPr>
      <t xml:space="preserve">交付率</t>
    </r>
    <r>
      <rPr>
        <sz val="12"/>
        <rFont val="ＭＳ Ｐゴシック"/>
        <family val="3"/>
        <charset val="128"/>
      </rPr>
      <t xml:space="preserve">(c)</t>
    </r>
  </si>
  <si>
    <r>
      <rPr>
        <sz val="12"/>
        <color rgb="FF000000"/>
        <rFont val="Noto Sans CJK JP"/>
        <family val="2"/>
      </rPr>
      <t xml:space="preserve">補助金の
見込額（</t>
    </r>
    <r>
      <rPr>
        <sz val="12"/>
        <color rgb="FF000000"/>
        <rFont val="ＭＳ Ｐゴシック"/>
        <family val="3"/>
        <charset val="128"/>
      </rPr>
      <t xml:space="preserve">e</t>
    </r>
    <r>
      <rPr>
        <sz val="12"/>
        <color rgb="FF000000"/>
        <rFont val="Noto Sans CJK JP"/>
        <family val="2"/>
      </rPr>
      <t xml:space="preserve">）
</t>
    </r>
    <r>
      <rPr>
        <sz val="12"/>
        <color rgb="FF000000"/>
        <rFont val="ＭＳ Ｐゴシック"/>
        <family val="3"/>
        <charset val="128"/>
      </rPr>
      <t xml:space="preserve">(a×b×c)
[</t>
    </r>
    <r>
      <rPr>
        <sz val="12"/>
        <color rgb="FF000000"/>
        <rFont val="Noto Sans CJK JP"/>
        <family val="2"/>
      </rPr>
      <t xml:space="preserve">円</t>
    </r>
    <r>
      <rPr>
        <sz val="12"/>
        <color rgb="FF000000"/>
        <rFont val="ＭＳ Ｐゴシック"/>
        <family val="3"/>
        <charset val="128"/>
      </rPr>
      <t xml:space="preserve">]</t>
    </r>
  </si>
  <si>
    <r>
      <rPr>
        <sz val="12"/>
        <color rgb="FF000000"/>
        <rFont val="Noto Sans CJK JP"/>
        <family val="2"/>
      </rPr>
      <t xml:space="preserve">交付対象月
※令和６年</t>
    </r>
    <r>
      <rPr>
        <sz val="12"/>
        <color rgb="FF000000"/>
        <rFont val="ＭＳ Ｐゴシック"/>
        <family val="3"/>
        <charset val="128"/>
      </rPr>
      <t xml:space="preserve">12</t>
    </r>
    <r>
      <rPr>
        <sz val="12"/>
        <color rgb="FF000000"/>
        <rFont val="Noto Sans CJK JP"/>
        <family val="2"/>
      </rPr>
      <t xml:space="preserve">月を基本とし、各事業所の判断により、令和７年１月、２月又は３月も選択可能。どれか１つのみに「○」。）</t>
    </r>
  </si>
  <si>
    <t xml:space="preserve">国保連合会に登録している口座のうち、振込先の希望（各都道府県で１つのみに「○」。振込先でない事業所には「－」。）</t>
  </si>
  <si>
    <t xml:space="preserve">振込先に選択した事業所が債権譲渡を行っており、
別途都道府県に振込口座情報の提供が必要。</t>
  </si>
  <si>
    <r>
      <rPr>
        <b val="true"/>
        <sz val="11"/>
        <rFont val="Noto Sans CJK JP"/>
        <family val="2"/>
      </rPr>
      <t xml:space="preserve">！この欄が「</t>
    </r>
    <r>
      <rPr>
        <b val="true"/>
        <sz val="11"/>
        <rFont val="ＭＳ Ｐゴシック"/>
        <family val="3"/>
        <charset val="128"/>
      </rPr>
      <t xml:space="preserve">×</t>
    </r>
    <r>
      <rPr>
        <b val="true"/>
        <sz val="11"/>
        <rFont val="Noto Sans CJK JP"/>
        <family val="2"/>
      </rPr>
      <t xml:space="preserve">」の場合、複数の交付対象月を選んでいる、交付対象月が選ばれていない又は補助金を申請予定でないのに交付対象月が選ばれている事業所があります。</t>
    </r>
  </si>
  <si>
    <r>
      <rPr>
        <b val="true"/>
        <sz val="11"/>
        <rFont val="Noto Sans CJK JP"/>
        <family val="2"/>
      </rPr>
      <t xml:space="preserve">！基本情報入力シートで提出先を選択していない場合、「提出先未選択」と表示されます。
この欄が「</t>
    </r>
    <r>
      <rPr>
        <b val="true"/>
        <sz val="11"/>
        <rFont val="ＭＳ Ｐゴシック"/>
        <family val="3"/>
        <charset val="128"/>
      </rPr>
      <t xml:space="preserve">×</t>
    </r>
    <r>
      <rPr>
        <b val="true"/>
        <sz val="11"/>
        <rFont val="Noto Sans CJK JP"/>
        <family val="2"/>
      </rPr>
      <t xml:space="preserve">」の場合、提出先の都道府県において振込先として事業所が選択されていない又は２つ以上の事業所が選択されています。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t>
    </r>
    <r>
      <rPr>
        <b val="true"/>
        <sz val="11"/>
        <rFont val="ＭＳ Ｐゴシック"/>
        <family val="3"/>
        <charset val="128"/>
      </rPr>
      <t xml:space="preserve">×</t>
    </r>
    <r>
      <rPr>
        <b val="true"/>
        <sz val="11"/>
        <rFont val="Noto Sans CJK JP"/>
        <family val="2"/>
      </rPr>
      <t xml:space="preserve">」となっていても問題ありません。</t>
    </r>
  </si>
  <si>
    <r>
      <rPr>
        <sz val="12"/>
        <color rgb="FF000000"/>
        <rFont val="Noto Sans CJK JP"/>
        <family val="2"/>
      </rPr>
      <t xml:space="preserve">令和
６年
</t>
    </r>
    <r>
      <rPr>
        <sz val="12"/>
        <color rgb="FF000000"/>
        <rFont val="ＭＳ Ｐゴシック"/>
        <family val="3"/>
        <charset val="128"/>
      </rPr>
      <t xml:space="preserve">12</t>
    </r>
    <r>
      <rPr>
        <sz val="12"/>
        <color rgb="FF000000"/>
        <rFont val="Noto Sans CJK JP"/>
        <family val="2"/>
      </rPr>
      <t xml:space="preserve">月</t>
    </r>
  </si>
  <si>
    <t xml:space="preserve">令和７年
１月</t>
  </si>
  <si>
    <t xml:space="preserve">令和７年
２月</t>
  </si>
  <si>
    <t xml:space="preserve">令和７年
３月</t>
  </si>
  <si>
    <r>
      <rPr>
        <b val="true"/>
        <sz val="11"/>
        <rFont val="Noto Sans CJK JP"/>
        <family val="2"/>
      </rPr>
      <t xml:space="preserve">！この欄が「</t>
    </r>
    <r>
      <rPr>
        <b val="true"/>
        <sz val="11"/>
        <rFont val="ＭＳ Ｐゴシック"/>
        <family val="3"/>
        <charset val="128"/>
      </rPr>
      <t xml:space="preserve">×</t>
    </r>
    <r>
      <rPr>
        <b val="true"/>
        <sz val="11"/>
        <rFont val="Noto Sans CJK JP"/>
        <family val="2"/>
      </rPr>
      <t xml:space="preserve">」の場合、債権譲渡に関する項目に未記入があります。黄色セルに入力してください。</t>
    </r>
  </si>
  <si>
    <t xml:space="preserve">色付け要否</t>
  </si>
  <si>
    <t xml:space="preserve">１つの対象月を
選んでいるか</t>
  </si>
  <si>
    <t xml:space="preserve">提出先と事業申請状況</t>
  </si>
  <si>
    <t xml:space="preserve">提出先事業所名</t>
  </si>
  <si>
    <t xml:space="preserve">参考１ キャリアパス要件Ⅰ～Ⅲの概要</t>
  </si>
  <si>
    <t xml:space="preserve">キャリアパス要件Ⅰ（任用要件・賃金体系の整備等）　</t>
  </si>
  <si>
    <t xml:space="preserve">基準を満たしている又は遅くとも令和７年度中に（令和８年３月末まで）に次のイからハまでのすべての基準を満たす。</t>
  </si>
  <si>
    <t xml:space="preserve">イ</t>
  </si>
  <si>
    <t xml:space="preserve">介護職員の任用における職位、職責又は職務内容等の要件を定めている。</t>
  </si>
  <si>
    <t xml:space="preserve">ロ</t>
  </si>
  <si>
    <t xml:space="preserve">イに掲げる職位、職責又は職務内容等に応じた賃金体系を定めている。</t>
  </si>
  <si>
    <t xml:space="preserve">ハ</t>
  </si>
  <si>
    <t xml:space="preserve">イ、ロについて、就業規則等の明確な根拠規定を書面で整備し、全ての介護職員に周知している。</t>
  </si>
  <si>
    <t xml:space="preserve">キャリアパス要件Ⅱ（研修の実施等）　</t>
  </si>
  <si>
    <t xml:space="preserve">基準を満たしている又は遅くとも令和７年度中に次のイとロの両方の基準を満たす。</t>
  </si>
  <si>
    <t xml:space="preserve">介護職員の職務内容等を踏まえ、介護職員と意見交換しながら、資質向上の目標及び①・②のうち少なくともいずれかに関する具体的な計画を策定し、研修の実施又は研修の機会を確保している。</t>
  </si>
  <si>
    <t xml:space="preserve">イの実現のための具体的な取組内容</t>
  </si>
  <si>
    <t xml:space="preserve">資質向上のための計画に沿って、研修機会の提供又は技術指導等を実施するとともに、介護職員の能力評価を行う。</t>
  </si>
  <si>
    <t xml:space="preserve">資格取得のための支援の実施</t>
  </si>
  <si>
    <t xml:space="preserve">イについて、全ての介護職員に周知している。</t>
  </si>
  <si>
    <t xml:space="preserve">キャリアパス要件Ⅲ（昇給の仕組みの整備等）</t>
  </si>
  <si>
    <t xml:space="preserve">介護職員について、経験若しくは資格等に応じて昇給する仕組み又は一定の基準に基づき定期に昇給を判定する仕組みを設けている。</t>
  </si>
  <si>
    <t xml:space="preserve">具体的な仕組みの内容</t>
  </si>
  <si>
    <t xml:space="preserve">経験に応じて昇給する仕組み
※「勤続年数」や「経験年数」などに応じて昇給する仕組みを指す。</t>
  </si>
  <si>
    <t xml:space="preserve">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</si>
  <si>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 xml:space="preserve">一定の基準に基づき定期に昇給を判定する仕組み
※「実技試験」や「人事評価」などの結果に基づき昇給する仕組みを指す。ただし、客観的な評価基準や昇給条件が明文化されていることを要する。</t>
  </si>
  <si>
    <t xml:space="preserve">参考２　キャリアパス・賃金規程例（小規模事業所用）</t>
  </si>
  <si>
    <t xml:space="preserve">例１：共通版</t>
  </si>
  <si>
    <t xml:space="preserve">職位</t>
  </si>
  <si>
    <t xml:space="preserve">対応役職</t>
  </si>
  <si>
    <t xml:space="preserve">職責</t>
  </si>
  <si>
    <t xml:space="preserve">職務内容</t>
  </si>
  <si>
    <t xml:space="preserve">求められる能力</t>
  </si>
  <si>
    <t xml:space="preserve">教育研修</t>
  </si>
  <si>
    <t xml:space="preserve">任用の要件（必要経験年数・資格の目安）</t>
  </si>
  <si>
    <t xml:space="preserve">給与</t>
  </si>
  <si>
    <t xml:space="preserve">管理職</t>
  </si>
  <si>
    <t xml:space="preserve">施設管理者
（部長級）</t>
  </si>
  <si>
    <t xml:space="preserve">施設の運営責任を負う</t>
  </si>
  <si>
    <t xml:space="preserve">・施設の運営指針の立案、明示、進捗管理
・管理職育成
・リスクマネジメント
・地域・他事業所・他職種との連携・協力業務
・計数管理</t>
  </si>
  <si>
    <t xml:space="preserve">・組織運営管理能力
・危機管理能力</t>
  </si>
  <si>
    <t xml:space="preserve">経営者研修
管理者研修</t>
  </si>
  <si>
    <t xml:space="preserve">●年以上
社会福祉士
介護福祉士
介護職員実務者研修修了</t>
  </si>
  <si>
    <t xml:space="preserve">常勤（月給）
・基本給 ●●●円～
・経験手当 ＋●●円
・役職手当 ＋●●円</t>
  </si>
  <si>
    <t xml:space="preserve">グループ長
（課長級）</t>
  </si>
  <si>
    <t xml:space="preserve">高度な業務の遂行
グループの統括
他の従業員への指導・育成</t>
  </si>
  <si>
    <t xml:space="preserve">・管理者の補佐、不在時の代理、欠員時のサポート
・チームの管理、調整
・部下の指導、育成
・リスクマネジメント・地域・他事業所・他職種との連携・協力業務
・計数管理・勤怠管理</t>
  </si>
  <si>
    <t xml:space="preserve">・グループ監督力
・部下の指導力、育成力
・危機管理能力</t>
  </si>
  <si>
    <t xml:space="preserve">管理職研修</t>
  </si>
  <si>
    <t xml:space="preserve">●年以上
介護支援専門員
介護福祉士
介護職員実務者研修修了</t>
  </si>
  <si>
    <t xml:space="preserve">上級職</t>
  </si>
  <si>
    <t xml:space="preserve">主任</t>
  </si>
  <si>
    <t xml:space="preserve">高度な業務の遂行
他の従業員への指導</t>
  </si>
  <si>
    <t xml:space="preserve">（初級職・中級職業務に加えて）
・他の従業員への指導、育成
・グループ内の問題解決</t>
  </si>
  <si>
    <t xml:space="preserve">・複雑な判断を要する業務を遂行できる
・標準的な課題について、上司の指示によりグループをまとめ問題解決にあたる
・下級者に指導できる</t>
  </si>
  <si>
    <t xml:space="preserve">主任・リーダー研修
実務研修</t>
  </si>
  <si>
    <t xml:space="preserve">●年以上
介護福祉士
介護職員実務者研修修了</t>
  </si>
  <si>
    <t xml:space="preserve">常勤（月給）
・基本給 ●●●円～
・経験手当 ＋●●円
・役職手当 ＋●●円
非常勤（時給）
・●●　円
・経験手当 ＋●●円</t>
  </si>
  <si>
    <t xml:space="preserve">中級職</t>
  </si>
  <si>
    <t xml:space="preserve">通常の介護業務
他の従業員への助言</t>
  </si>
  <si>
    <r>
      <rPr>
        <sz val="18"/>
        <rFont val="ＭＳ ゴシック"/>
        <family val="3"/>
        <charset val="128"/>
      </rPr>
      <t xml:space="preserve">(</t>
    </r>
    <r>
      <rPr>
        <sz val="18"/>
        <rFont val="Noto Sans CJK JP"/>
        <family val="2"/>
      </rPr>
      <t xml:space="preserve">初級職業務に加えて）
・サービスの業務改善
・他の従業員への助言</t>
    </r>
  </si>
  <si>
    <t xml:space="preserve">・比較的高度な知識と経験を要する業務を遂行できる
・業務の改善や問題解決を実践できる
・下級者に助言できる</t>
  </si>
  <si>
    <t xml:space="preserve">実務研修</t>
  </si>
  <si>
    <t xml:space="preserve">●年以上
介護職員実務者研修修了</t>
  </si>
  <si>
    <t xml:space="preserve">常勤（月給）
・基本給 ●●●円～
・資格手当 ＋●●円
非常勤（時給）
・●●　円
・資格手当 ＋●●円</t>
  </si>
  <si>
    <t xml:space="preserve">初級職</t>
  </si>
  <si>
    <t xml:space="preserve">通常の介護業務</t>
  </si>
  <si>
    <t xml:space="preserve">・上位者の協力を得ながらの基本介護
・適切な観察、記録、報告等
・会議への参加
・外部研修への参加
・個別援助計画の作成</t>
  </si>
  <si>
    <t xml:space="preserve">・通常の介護業務に精通し、上位者の協力を得ながら、日常の定型業務を遂行できる</t>
  </si>
  <si>
    <t xml:space="preserve">実務研修
新任研修</t>
  </si>
  <si>
    <t xml:space="preserve">入社時～
介護職員初任者研修修了</t>
  </si>
  <si>
    <t xml:space="preserve">常勤（月給）
・基本給 ●●●円～
・資格手当　＋●●円
非常勤（時給）
・●●　円
・資格手当 ＋●●円</t>
  </si>
  <si>
    <t xml:space="preserve">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</si>
  <si>
    <t xml:space="preserve">（研修計画）</t>
  </si>
  <si>
    <t xml:space="preserve">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</si>
  <si>
    <t xml:space="preserve">例２：訪問系（簡易版）</t>
  </si>
  <si>
    <t xml:space="preserve">職位・役職</t>
  </si>
  <si>
    <t xml:space="preserve">任用要件</t>
  </si>
  <si>
    <t xml:space="preserve">給与
（常勤・月給）</t>
  </si>
  <si>
    <t xml:space="preserve">給与
（非常勤・時給）</t>
  </si>
  <si>
    <t xml:space="preserve">上級ヘルパー
（主任）</t>
  </si>
  <si>
    <t xml:space="preserve">非常勤（時給）
・●●　円
・経験手当 ＋●●円</t>
  </si>
  <si>
    <t xml:space="preserve">中級ヘルパー</t>
  </si>
  <si>
    <t xml:space="preserve">常勤（月給）
・基本給 ●●●円～
・資格手当 ＋●●円</t>
  </si>
  <si>
    <t xml:space="preserve">非常勤（時給）
・●●　円
・資格手当 ＋●●円</t>
  </si>
  <si>
    <t xml:space="preserve">初級ヘルパー</t>
  </si>
  <si>
    <t xml:space="preserve">表１　補助金対象サービス</t>
  </si>
  <si>
    <t xml:space="preserve">表２　提出先一覧</t>
  </si>
  <si>
    <t xml:space="preserve">表３　事業所の所在地</t>
  </si>
  <si>
    <t xml:space="preserve">表４　１単位あたりの単価</t>
  </si>
  <si>
    <t xml:space="preserve">表５　提出先</t>
  </si>
  <si>
    <t xml:space="preserve">表６　選択様式</t>
  </si>
  <si>
    <t xml:space="preserve">表７　選択様式（誓約簡略化）</t>
  </si>
  <si>
    <t xml:space="preserve">表７　補助金使途</t>
  </si>
  <si>
    <t xml:space="preserve">サービス区分</t>
  </si>
  <si>
    <t xml:space="preserve">コード値</t>
  </si>
  <si>
    <t xml:space="preserve">交付率</t>
  </si>
  <si>
    <t xml:space="preserve">級地</t>
  </si>
  <si>
    <t xml:space="preserve">上乗せ割合</t>
  </si>
  <si>
    <t xml:space="preserve">組み合わせ</t>
  </si>
  <si>
    <t xml:space="preserve">介護サービス</t>
  </si>
  <si>
    <t xml:space="preserve">人件費割合</t>
  </si>
  <si>
    <t xml:space="preserve">チェックボックス</t>
  </si>
  <si>
    <t xml:space="preserve">誓約</t>
  </si>
  <si>
    <t xml:space="preserve">補助金使途</t>
  </si>
  <si>
    <t xml:space="preserve">訪問介護</t>
  </si>
  <si>
    <t xml:space="preserve">11</t>
  </si>
  <si>
    <t xml:space="preserve">北海道</t>
  </si>
  <si>
    <t xml:space="preserve">札幌市</t>
  </si>
  <si>
    <r>
      <rPr>
        <sz val="10"/>
        <color rgb="FF000000"/>
        <rFont val="ＭＳ Ｐゴシック"/>
        <family val="3"/>
        <charset val="128"/>
      </rPr>
      <t xml:space="preserve">1</t>
    </r>
    <r>
      <rPr>
        <sz val="10"/>
        <color rgb="FF000000"/>
        <rFont val="Noto Sans CJK JP"/>
        <family val="2"/>
      </rPr>
      <t xml:space="preserve">級地</t>
    </r>
  </si>
  <si>
    <t xml:space="preserve">東京都</t>
  </si>
  <si>
    <t xml:space="preserve">千代田区</t>
  </si>
  <si>
    <t xml:space="preserve">加算様式を指定権者に提出</t>
  </si>
  <si>
    <t xml:space="preserve">✓</t>
  </si>
  <si>
    <t xml:space="preserve">（ア）研修費</t>
  </si>
  <si>
    <t xml:space="preserve">夜間対応型訪問介護</t>
  </si>
  <si>
    <t xml:space="preserve">71</t>
  </si>
  <si>
    <t xml:space="preserve">青森県</t>
  </si>
  <si>
    <t xml:space="preserve">函館市</t>
  </si>
  <si>
    <t xml:space="preserve">中央区</t>
  </si>
  <si>
    <t xml:space="preserve">補助金様式を都道府県に提出</t>
  </si>
  <si>
    <t xml:space="preserve">（イ）介護助手等の募集経費</t>
  </si>
  <si>
    <t xml:space="preserve">定期巡回・随時対応型訪問介護看護</t>
  </si>
  <si>
    <t xml:space="preserve">76</t>
  </si>
  <si>
    <t xml:space="preserve">岩手県</t>
  </si>
  <si>
    <t xml:space="preserve">小樽市</t>
  </si>
  <si>
    <t xml:space="preserve">港区</t>
  </si>
  <si>
    <t xml:space="preserve">（ウ）その他の金額　（① 業務内容の明確化と職員間の適切な役割分担の取組）</t>
  </si>
  <si>
    <t xml:space="preserve">宮城県</t>
  </si>
  <si>
    <t xml:space="preserve">旭川市</t>
  </si>
  <si>
    <t xml:space="preserve">新宿区</t>
  </si>
  <si>
    <t xml:space="preserve">（ウ）その他の金額　（② 介護職員等の業務の洗い出しや棚卸しなど、現場の課題の見える化）</t>
  </si>
  <si>
    <t xml:space="preserve">介護予防訪問入浴介護</t>
  </si>
  <si>
    <t xml:space="preserve">秋田県</t>
  </si>
  <si>
    <t xml:space="preserve">室蘭市</t>
  </si>
  <si>
    <t xml:space="preserve">文京区</t>
  </si>
  <si>
    <t xml:space="preserve">（ウ）その他の金額　（③ 業務改善活動の体制構築）</t>
  </si>
  <si>
    <t xml:space="preserve">通所介護</t>
  </si>
  <si>
    <t xml:space="preserve">15</t>
  </si>
  <si>
    <t xml:space="preserve">山形県</t>
  </si>
  <si>
    <t xml:space="preserve">釧路市</t>
  </si>
  <si>
    <t xml:space="preserve">台東区</t>
  </si>
  <si>
    <t xml:space="preserve">地域密着型通所介護</t>
  </si>
  <si>
    <t xml:space="preserve">78</t>
  </si>
  <si>
    <t xml:space="preserve">福島県</t>
  </si>
  <si>
    <t xml:space="preserve">帯広市</t>
  </si>
  <si>
    <t xml:space="preserve">墨田区</t>
  </si>
  <si>
    <t xml:space="preserve">通所リハビリテーション</t>
  </si>
  <si>
    <t xml:space="preserve">茨城県</t>
  </si>
  <si>
    <t xml:space="preserve">北見市</t>
  </si>
  <si>
    <t xml:space="preserve">江東区</t>
  </si>
  <si>
    <t xml:space="preserve">介護予防通所リハビリテーション</t>
  </si>
  <si>
    <t xml:space="preserve">栃木県</t>
  </si>
  <si>
    <t xml:space="preserve">夕張市</t>
  </si>
  <si>
    <t xml:space="preserve">品川区</t>
  </si>
  <si>
    <t xml:space="preserve">特定施設入居者生活介護</t>
  </si>
  <si>
    <t xml:space="preserve">群馬県</t>
  </si>
  <si>
    <t xml:space="preserve">岩見沢市</t>
  </si>
  <si>
    <t xml:space="preserve">目黒区</t>
  </si>
  <si>
    <t xml:space="preserve">特定施設入居者生活介護（短期利用型）</t>
  </si>
  <si>
    <t xml:space="preserve">埼玉県</t>
  </si>
  <si>
    <t xml:space="preserve">網走市</t>
  </si>
  <si>
    <t xml:space="preserve">大田区</t>
  </si>
  <si>
    <t xml:space="preserve">介護予防特定施設入居者生活介護</t>
  </si>
  <si>
    <t xml:space="preserve">千葉県</t>
  </si>
  <si>
    <t xml:space="preserve">留萌市</t>
  </si>
  <si>
    <t xml:space="preserve">世田谷区</t>
  </si>
  <si>
    <t xml:space="preserve">地域密着型特定施設入居者生活介護</t>
  </si>
  <si>
    <t xml:space="preserve">苫小牧市</t>
  </si>
  <si>
    <t xml:space="preserve">渋谷区</t>
  </si>
  <si>
    <t xml:space="preserve">地域密着型特定施設入居者生活介護（短期利用型）</t>
  </si>
  <si>
    <t xml:space="preserve">神奈川県</t>
  </si>
  <si>
    <t xml:space="preserve">稚内市</t>
  </si>
  <si>
    <t xml:space="preserve">中野区</t>
  </si>
  <si>
    <t xml:space="preserve">認知症対応型通所介護</t>
  </si>
  <si>
    <t xml:space="preserve">新潟県</t>
  </si>
  <si>
    <t xml:space="preserve">美唄市</t>
  </si>
  <si>
    <t xml:space="preserve">杉並区</t>
  </si>
  <si>
    <t xml:space="preserve">介護予防認知症対応型通所介護</t>
  </si>
  <si>
    <t xml:space="preserve">富山県</t>
  </si>
  <si>
    <t xml:space="preserve">芦別市</t>
  </si>
  <si>
    <t xml:space="preserve">豊島区</t>
  </si>
  <si>
    <t xml:space="preserve">小規模多機能型居宅介護</t>
  </si>
  <si>
    <t xml:space="preserve">石川県</t>
  </si>
  <si>
    <t xml:space="preserve">江別市</t>
  </si>
  <si>
    <t xml:space="preserve">北区</t>
  </si>
  <si>
    <t xml:space="preserve">小規模多機能型居宅介護（短期利用型）</t>
  </si>
  <si>
    <t xml:space="preserve">福井県</t>
  </si>
  <si>
    <t xml:space="preserve">赤平市</t>
  </si>
  <si>
    <t xml:space="preserve">荒川区</t>
  </si>
  <si>
    <t xml:space="preserve">介護予防小規模多機能型居宅介護</t>
  </si>
  <si>
    <t xml:space="preserve">山梨県</t>
  </si>
  <si>
    <t xml:space="preserve">紋別市</t>
  </si>
  <si>
    <t xml:space="preserve">板橋区</t>
  </si>
  <si>
    <t xml:space="preserve">介護予防小規模多機能型居宅介護（短期利用型）</t>
  </si>
  <si>
    <t xml:space="preserve">長野県</t>
  </si>
  <si>
    <t xml:space="preserve">士別市</t>
  </si>
  <si>
    <t xml:space="preserve">練馬区</t>
  </si>
  <si>
    <t xml:space="preserve">複合型サービス（看護小規模多機能型居宅介護）</t>
  </si>
  <si>
    <t xml:space="preserve">岐阜県</t>
  </si>
  <si>
    <t xml:space="preserve">名寄市</t>
  </si>
  <si>
    <t xml:space="preserve">足立区</t>
  </si>
  <si>
    <t xml:space="preserve">複合型サービス（看護小規模多機能型居宅介護・短期利用型）</t>
  </si>
  <si>
    <t xml:space="preserve">静岡県</t>
  </si>
  <si>
    <t xml:space="preserve">三笠市</t>
  </si>
  <si>
    <t xml:space="preserve">葛飾区</t>
  </si>
  <si>
    <t xml:space="preserve">認知症対応型共同生活介護</t>
  </si>
  <si>
    <t xml:space="preserve">愛知県</t>
  </si>
  <si>
    <t xml:space="preserve">根室市</t>
  </si>
  <si>
    <t xml:space="preserve">江戸川区</t>
  </si>
  <si>
    <t xml:space="preserve">認知症対応型共同生活介護（短期利用型）</t>
  </si>
  <si>
    <t xml:space="preserve">三重県</t>
  </si>
  <si>
    <t xml:space="preserve">千歳市</t>
  </si>
  <si>
    <r>
      <rPr>
        <sz val="10"/>
        <color rgb="FF000000"/>
        <rFont val="ＭＳ Ｐゴシック"/>
        <family val="3"/>
        <charset val="128"/>
      </rPr>
      <t xml:space="preserve">2</t>
    </r>
    <r>
      <rPr>
        <sz val="10"/>
        <color rgb="FF000000"/>
        <rFont val="Noto Sans CJK JP"/>
        <family val="2"/>
      </rPr>
      <t xml:space="preserve">級地</t>
    </r>
  </si>
  <si>
    <t xml:space="preserve">町田市</t>
  </si>
  <si>
    <t xml:space="preserve">介護予防認知症対応型共同生活介護</t>
  </si>
  <si>
    <t xml:space="preserve">滋賀県</t>
  </si>
  <si>
    <t xml:space="preserve">滝川市</t>
  </si>
  <si>
    <t xml:space="preserve">狛江市</t>
  </si>
  <si>
    <t xml:space="preserve">介護予防認知症対応型共同生活介護（短期利用型）</t>
  </si>
  <si>
    <t xml:space="preserve">京都府</t>
  </si>
  <si>
    <t xml:space="preserve">砂川市</t>
  </si>
  <si>
    <t xml:space="preserve">多摩市</t>
  </si>
  <si>
    <t xml:space="preserve">介護老人福祉施設サービス</t>
  </si>
  <si>
    <t xml:space="preserve">51</t>
  </si>
  <si>
    <t xml:space="preserve">大阪府</t>
  </si>
  <si>
    <t xml:space="preserve">歌志内市</t>
  </si>
  <si>
    <t xml:space="preserve">横浜市</t>
  </si>
  <si>
    <t xml:space="preserve">地域密着型介護老人福祉施設</t>
  </si>
  <si>
    <t xml:space="preserve">54</t>
  </si>
  <si>
    <t xml:space="preserve">兵庫県</t>
  </si>
  <si>
    <t xml:space="preserve">深川市</t>
  </si>
  <si>
    <t xml:space="preserve">川崎市</t>
  </si>
  <si>
    <t xml:space="preserve">奈良県</t>
  </si>
  <si>
    <t xml:space="preserve">富良野市</t>
  </si>
  <si>
    <t xml:space="preserve">大阪市</t>
  </si>
  <si>
    <t xml:space="preserve">介護予防短期入所生活介護</t>
  </si>
  <si>
    <t xml:space="preserve">和歌山県</t>
  </si>
  <si>
    <t xml:space="preserve">登別市</t>
  </si>
  <si>
    <r>
      <rPr>
        <sz val="10"/>
        <color rgb="FF000000"/>
        <rFont val="ＭＳ Ｐゴシック"/>
        <family val="3"/>
        <charset val="128"/>
      </rPr>
      <t xml:space="preserve">3</t>
    </r>
    <r>
      <rPr>
        <sz val="10"/>
        <color rgb="FF000000"/>
        <rFont val="Noto Sans CJK JP"/>
        <family val="2"/>
      </rPr>
      <t xml:space="preserve">級地</t>
    </r>
  </si>
  <si>
    <t xml:space="preserve">さいたま市</t>
  </si>
  <si>
    <t xml:space="preserve">介護老人保健施設サービス</t>
  </si>
  <si>
    <t xml:space="preserve">52</t>
  </si>
  <si>
    <t xml:space="preserve">鳥取県</t>
  </si>
  <si>
    <t xml:space="preserve">恵庭市</t>
  </si>
  <si>
    <t xml:space="preserve">千葉市</t>
  </si>
  <si>
    <t xml:space="preserve">短期入所療養介護（介護老人保健施設）</t>
  </si>
  <si>
    <t xml:space="preserve">島根県</t>
  </si>
  <si>
    <t xml:space="preserve">伊達市</t>
  </si>
  <si>
    <t xml:space="preserve">八王子市</t>
  </si>
  <si>
    <t xml:space="preserve">介護予防短期入所療養介護（介護老人保健施設）</t>
  </si>
  <si>
    <t xml:space="preserve">岡山県</t>
  </si>
  <si>
    <t xml:space="preserve">北広島市</t>
  </si>
  <si>
    <t xml:space="preserve">武蔵野市</t>
  </si>
  <si>
    <r>
      <rPr>
        <sz val="10"/>
        <rFont val="Noto Sans CJK JP"/>
        <family val="2"/>
      </rPr>
      <t xml:space="preserve">短期入所療養介護 （病院等（老健以外）</t>
    </r>
    <r>
      <rPr>
        <sz val="10"/>
        <rFont val="ＭＳ Ｐゴシック"/>
        <family val="3"/>
        <charset val="128"/>
      </rPr>
      <t xml:space="preserve">)</t>
    </r>
  </si>
  <si>
    <t xml:space="preserve">広島県</t>
  </si>
  <si>
    <t xml:space="preserve">石狩市</t>
  </si>
  <si>
    <t xml:space="preserve">三鷹市</t>
  </si>
  <si>
    <r>
      <rPr>
        <sz val="10"/>
        <color rgb="FF000000"/>
        <rFont val="Noto Sans CJK JP"/>
        <family val="2"/>
      </rPr>
      <t xml:space="preserve">短期入所療養介護 （病院等（老健以外）</t>
    </r>
    <r>
      <rPr>
        <sz val="10"/>
        <color rgb="FF000000"/>
        <rFont val="ＭＳ Ｐゴシック"/>
        <family val="3"/>
        <charset val="128"/>
      </rPr>
      <t xml:space="preserve">)</t>
    </r>
  </si>
  <si>
    <r>
      <rPr>
        <sz val="10"/>
        <rFont val="Noto Sans CJK JP"/>
        <family val="2"/>
      </rPr>
      <t xml:space="preserve">介護予防短期入所療養介護 （病院等（老健以外）</t>
    </r>
    <r>
      <rPr>
        <sz val="10"/>
        <rFont val="ＭＳ Ｐゴシック"/>
        <family val="3"/>
        <charset val="128"/>
      </rPr>
      <t xml:space="preserve">)</t>
    </r>
  </si>
  <si>
    <t xml:space="preserve">山口県</t>
  </si>
  <si>
    <t xml:space="preserve">北斗市</t>
  </si>
  <si>
    <t xml:space="preserve">青梅市</t>
  </si>
  <si>
    <r>
      <rPr>
        <sz val="10"/>
        <color rgb="FF000000"/>
        <rFont val="Noto Sans CJK JP"/>
        <family val="2"/>
      </rPr>
      <t xml:space="preserve">介護予防短期入所療養介護 （病院等（老健以外）</t>
    </r>
    <r>
      <rPr>
        <sz val="10"/>
        <color rgb="FF000000"/>
        <rFont val="ＭＳ Ｐゴシック"/>
        <family val="3"/>
        <charset val="128"/>
      </rPr>
      <t xml:space="preserve">)</t>
    </r>
  </si>
  <si>
    <t xml:space="preserve">介護医療院サービス</t>
  </si>
  <si>
    <t xml:space="preserve">55</t>
  </si>
  <si>
    <t xml:space="preserve">徳島県</t>
  </si>
  <si>
    <t xml:space="preserve">当別町</t>
  </si>
  <si>
    <t xml:space="preserve">府中市</t>
  </si>
  <si>
    <t xml:space="preserve">短期入所療養介護（介護医療院）</t>
  </si>
  <si>
    <t xml:space="preserve">香川県</t>
  </si>
  <si>
    <t xml:space="preserve">新篠津村</t>
  </si>
  <si>
    <t xml:space="preserve">調布市</t>
  </si>
  <si>
    <t xml:space="preserve">介護予防短期入所療養介護（介護医療院）</t>
  </si>
  <si>
    <t xml:space="preserve">愛媛県</t>
  </si>
  <si>
    <t xml:space="preserve">松前町</t>
  </si>
  <si>
    <t xml:space="preserve">小金井市</t>
  </si>
  <si>
    <t xml:space="preserve">訪問型サービス（独自）</t>
  </si>
  <si>
    <t xml:space="preserve">A2</t>
  </si>
  <si>
    <t xml:space="preserve">高知県</t>
  </si>
  <si>
    <t xml:space="preserve">福島町</t>
  </si>
  <si>
    <t xml:space="preserve">小平市</t>
  </si>
  <si>
    <t xml:space="preserve">訪問型サービス（独自／定率）</t>
  </si>
  <si>
    <t xml:space="preserve">福岡県</t>
  </si>
  <si>
    <t xml:space="preserve">知内町</t>
  </si>
  <si>
    <t xml:space="preserve">日野市</t>
  </si>
  <si>
    <t xml:space="preserve">訪問型サービス（独自／定額）</t>
  </si>
  <si>
    <t xml:space="preserve">佐賀県</t>
  </si>
  <si>
    <t xml:space="preserve">木古内町</t>
  </si>
  <si>
    <t xml:space="preserve">東村山市</t>
  </si>
  <si>
    <t xml:space="preserve">通所型サービス（独自）</t>
  </si>
  <si>
    <t xml:space="preserve">A6</t>
  </si>
  <si>
    <t xml:space="preserve">長崎県</t>
  </si>
  <si>
    <t xml:space="preserve">七飯町</t>
  </si>
  <si>
    <t xml:space="preserve">国分寺市</t>
  </si>
  <si>
    <t xml:space="preserve">通所型サービス（独自／定率）</t>
  </si>
  <si>
    <t xml:space="preserve">熊本県</t>
  </si>
  <si>
    <t xml:space="preserve">鹿部町</t>
  </si>
  <si>
    <t xml:space="preserve">国立市</t>
  </si>
  <si>
    <t xml:space="preserve">通所型サービス（独自／定額）</t>
  </si>
  <si>
    <t xml:space="preserve">大分県</t>
  </si>
  <si>
    <t xml:space="preserve">森町</t>
  </si>
  <si>
    <t xml:space="preserve">清瀬市</t>
  </si>
  <si>
    <t xml:space="preserve">宮崎県</t>
  </si>
  <si>
    <t xml:space="preserve">八雲町</t>
  </si>
  <si>
    <t xml:space="preserve">東久留米市</t>
  </si>
  <si>
    <t xml:space="preserve">鹿児島県</t>
  </si>
  <si>
    <t xml:space="preserve">長万部町</t>
  </si>
  <si>
    <t xml:space="preserve">稲城市</t>
  </si>
  <si>
    <t xml:space="preserve">沖縄県</t>
  </si>
  <si>
    <t xml:space="preserve">江差町</t>
  </si>
  <si>
    <t xml:space="preserve">西東京市</t>
  </si>
  <si>
    <t xml:space="preserve">上ノ国町</t>
  </si>
  <si>
    <t xml:space="preserve">鎌倉市</t>
  </si>
  <si>
    <t xml:space="preserve">厚沢部町</t>
  </si>
  <si>
    <t xml:space="preserve">名古屋市</t>
  </si>
  <si>
    <t xml:space="preserve">乙部町</t>
  </si>
  <si>
    <t xml:space="preserve">守口市</t>
  </si>
  <si>
    <t xml:space="preserve">奥尻町</t>
  </si>
  <si>
    <t xml:space="preserve">大東市</t>
  </si>
  <si>
    <t xml:space="preserve">今金町</t>
  </si>
  <si>
    <t xml:space="preserve">門真市</t>
  </si>
  <si>
    <t xml:space="preserve">せたな町</t>
  </si>
  <si>
    <t xml:space="preserve">四條畷市</t>
  </si>
  <si>
    <t xml:space="preserve">島牧村</t>
  </si>
  <si>
    <t xml:space="preserve">西宮市</t>
  </si>
  <si>
    <t xml:space="preserve">寿都町</t>
  </si>
  <si>
    <t xml:space="preserve">芦屋市</t>
  </si>
  <si>
    <t xml:space="preserve">黒松内町</t>
  </si>
  <si>
    <t xml:space="preserve">宝塚市</t>
  </si>
  <si>
    <t xml:space="preserve">蘭越町</t>
  </si>
  <si>
    <r>
      <rPr>
        <sz val="10"/>
        <color rgb="FF000000"/>
        <rFont val="ＭＳ Ｐゴシック"/>
        <family val="3"/>
        <charset val="128"/>
      </rPr>
      <t xml:space="preserve">4</t>
    </r>
    <r>
      <rPr>
        <sz val="10"/>
        <color rgb="FF000000"/>
        <rFont val="Noto Sans CJK JP"/>
        <family val="2"/>
      </rPr>
      <t xml:space="preserve">級地</t>
    </r>
  </si>
  <si>
    <t xml:space="preserve">牛久市</t>
  </si>
  <si>
    <t xml:space="preserve">ニセコ町</t>
  </si>
  <si>
    <t xml:space="preserve">朝霞市</t>
  </si>
  <si>
    <t xml:space="preserve">真狩村</t>
  </si>
  <si>
    <t xml:space="preserve">志木市</t>
  </si>
  <si>
    <t xml:space="preserve">留寿都村</t>
  </si>
  <si>
    <t xml:space="preserve">和光市</t>
  </si>
  <si>
    <t xml:space="preserve">喜茂別町</t>
  </si>
  <si>
    <t xml:space="preserve">船橋市</t>
  </si>
  <si>
    <t xml:space="preserve">京極町</t>
  </si>
  <si>
    <t xml:space="preserve">成田市</t>
  </si>
  <si>
    <t xml:space="preserve">倶知安町</t>
  </si>
  <si>
    <t xml:space="preserve">習志野市</t>
  </si>
  <si>
    <t xml:space="preserve">共和町</t>
  </si>
  <si>
    <t xml:space="preserve">浦安市</t>
  </si>
  <si>
    <t xml:space="preserve">岩内町</t>
  </si>
  <si>
    <t xml:space="preserve">立川市</t>
  </si>
  <si>
    <t xml:space="preserve">泊村</t>
  </si>
  <si>
    <t xml:space="preserve">昭島市</t>
  </si>
  <si>
    <t xml:space="preserve">神恵内村</t>
  </si>
  <si>
    <t xml:space="preserve">東大和市</t>
  </si>
  <si>
    <t xml:space="preserve">積丹町</t>
  </si>
  <si>
    <t xml:space="preserve">相模原市</t>
  </si>
  <si>
    <t xml:space="preserve">古平町</t>
  </si>
  <si>
    <t xml:space="preserve">藤沢市</t>
  </si>
  <si>
    <t xml:space="preserve">仁木町</t>
  </si>
  <si>
    <t xml:space="preserve">逗子市</t>
  </si>
  <si>
    <t xml:space="preserve">余市町</t>
  </si>
  <si>
    <t xml:space="preserve">厚木市</t>
  </si>
  <si>
    <t xml:space="preserve">赤井川村</t>
  </si>
  <si>
    <t xml:space="preserve">海老名市</t>
  </si>
  <si>
    <t xml:space="preserve">南幌町</t>
  </si>
  <si>
    <t xml:space="preserve">刈谷市</t>
  </si>
  <si>
    <t xml:space="preserve">奈井江町</t>
  </si>
  <si>
    <t xml:space="preserve">豊田市</t>
  </si>
  <si>
    <t xml:space="preserve">上砂川町</t>
  </si>
  <si>
    <t xml:space="preserve">豊中市</t>
  </si>
  <si>
    <t xml:space="preserve">由仁町</t>
  </si>
  <si>
    <t xml:space="preserve">池田市</t>
  </si>
  <si>
    <t xml:space="preserve">長沼町</t>
  </si>
  <si>
    <t xml:space="preserve">吹田市</t>
  </si>
  <si>
    <t xml:space="preserve">栗山町</t>
  </si>
  <si>
    <t xml:space="preserve">高槻市</t>
  </si>
  <si>
    <t xml:space="preserve">月形町</t>
  </si>
  <si>
    <t xml:space="preserve">寝屋川市</t>
  </si>
  <si>
    <t xml:space="preserve">浦臼町</t>
  </si>
  <si>
    <t xml:space="preserve">箕面市</t>
  </si>
  <si>
    <t xml:space="preserve">新十津川町</t>
  </si>
  <si>
    <t xml:space="preserve">神戸市</t>
  </si>
  <si>
    <t xml:space="preserve">妹背牛町</t>
  </si>
  <si>
    <r>
      <rPr>
        <sz val="10"/>
        <color rgb="FF000000"/>
        <rFont val="ＭＳ Ｐゴシック"/>
        <family val="3"/>
        <charset val="128"/>
      </rPr>
      <t xml:space="preserve">5</t>
    </r>
    <r>
      <rPr>
        <sz val="10"/>
        <color rgb="FF000000"/>
        <rFont val="Noto Sans CJK JP"/>
        <family val="2"/>
      </rPr>
      <t xml:space="preserve">級地</t>
    </r>
  </si>
  <si>
    <t xml:space="preserve">水戸市</t>
  </si>
  <si>
    <t xml:space="preserve">秩父別町</t>
  </si>
  <si>
    <t xml:space="preserve">日立市</t>
  </si>
  <si>
    <t xml:space="preserve">雨竜町</t>
  </si>
  <si>
    <t xml:space="preserve">龍ケ崎市</t>
  </si>
  <si>
    <t xml:space="preserve">北竜町</t>
  </si>
  <si>
    <t xml:space="preserve">取手市</t>
  </si>
  <si>
    <t xml:space="preserve">沼田町</t>
  </si>
  <si>
    <t xml:space="preserve">つくば市</t>
  </si>
  <si>
    <t xml:space="preserve">鷹栖町</t>
  </si>
  <si>
    <t xml:space="preserve">守谷市</t>
  </si>
  <si>
    <t xml:space="preserve">東神楽町</t>
  </si>
  <si>
    <t xml:space="preserve">新座市</t>
  </si>
  <si>
    <t xml:space="preserve">当麻町</t>
  </si>
  <si>
    <t xml:space="preserve">ふじみ野市</t>
  </si>
  <si>
    <t xml:space="preserve">比布町</t>
  </si>
  <si>
    <t xml:space="preserve">市川市</t>
  </si>
  <si>
    <t xml:space="preserve">愛別町</t>
  </si>
  <si>
    <t xml:space="preserve">松戸市</t>
  </si>
  <si>
    <t xml:space="preserve">上川町</t>
  </si>
  <si>
    <t xml:space="preserve">佐倉市</t>
  </si>
  <si>
    <t xml:space="preserve">東川町</t>
  </si>
  <si>
    <t xml:space="preserve">市原市</t>
  </si>
  <si>
    <t xml:space="preserve">美瑛町</t>
  </si>
  <si>
    <t xml:space="preserve">八千代市</t>
  </si>
  <si>
    <t xml:space="preserve">上富良野町</t>
  </si>
  <si>
    <t xml:space="preserve">四街道市</t>
  </si>
  <si>
    <t xml:space="preserve">中富良野町</t>
  </si>
  <si>
    <t xml:space="preserve">印西市</t>
  </si>
  <si>
    <t xml:space="preserve">南富良野町</t>
  </si>
  <si>
    <t xml:space="preserve">栄町</t>
  </si>
  <si>
    <t xml:space="preserve">占冠村</t>
  </si>
  <si>
    <t xml:space="preserve">福生市</t>
  </si>
  <si>
    <t xml:space="preserve">和寒町</t>
  </si>
  <si>
    <t xml:space="preserve">あきる野市</t>
  </si>
  <si>
    <t xml:space="preserve">剣淵町</t>
  </si>
  <si>
    <t xml:space="preserve">日の出町</t>
  </si>
  <si>
    <t xml:space="preserve">下川町</t>
  </si>
  <si>
    <t xml:space="preserve">横須賀市</t>
  </si>
  <si>
    <t xml:space="preserve">美深町</t>
  </si>
  <si>
    <t xml:space="preserve">平塚市</t>
  </si>
  <si>
    <t xml:space="preserve">音威子府村</t>
  </si>
  <si>
    <t xml:space="preserve">小田原市</t>
  </si>
  <si>
    <t xml:space="preserve">中川町</t>
  </si>
  <si>
    <t xml:space="preserve">茅ヶ崎市</t>
  </si>
  <si>
    <t xml:space="preserve">幌加内町</t>
  </si>
  <si>
    <t xml:space="preserve">大和市</t>
  </si>
  <si>
    <t xml:space="preserve">増毛町</t>
  </si>
  <si>
    <t xml:space="preserve">伊勢原市</t>
  </si>
  <si>
    <t xml:space="preserve">小平町</t>
  </si>
  <si>
    <t xml:space="preserve">座間市</t>
  </si>
  <si>
    <t xml:space="preserve">苫前町</t>
  </si>
  <si>
    <t xml:space="preserve">綾瀬市</t>
  </si>
  <si>
    <t xml:space="preserve">羽幌町</t>
  </si>
  <si>
    <t xml:space="preserve">寒川町</t>
  </si>
  <si>
    <t xml:space="preserve">初山別村</t>
  </si>
  <si>
    <t xml:space="preserve">愛川町</t>
  </si>
  <si>
    <t xml:space="preserve">遠別町</t>
  </si>
  <si>
    <t xml:space="preserve">みよし市</t>
  </si>
  <si>
    <t xml:space="preserve">天塩町</t>
  </si>
  <si>
    <t xml:space="preserve">大津市</t>
  </si>
  <si>
    <t xml:space="preserve">猿払村</t>
  </si>
  <si>
    <t xml:space="preserve">草津市</t>
  </si>
  <si>
    <t xml:space="preserve">浜頓別町</t>
  </si>
  <si>
    <t xml:space="preserve">栗東市</t>
  </si>
  <si>
    <t xml:space="preserve">中頓別町</t>
  </si>
  <si>
    <t xml:space="preserve">京都市</t>
  </si>
  <si>
    <t xml:space="preserve">枝幸町</t>
  </si>
  <si>
    <t xml:space="preserve">堺市</t>
  </si>
  <si>
    <t xml:space="preserve">豊富町</t>
  </si>
  <si>
    <t xml:space="preserve">枚方市</t>
  </si>
  <si>
    <t xml:space="preserve">礼文町</t>
  </si>
  <si>
    <t xml:space="preserve">茨木市</t>
  </si>
  <si>
    <t xml:space="preserve">利尻町</t>
  </si>
  <si>
    <t xml:space="preserve">八尾市</t>
  </si>
  <si>
    <t xml:space="preserve">利尻富士町</t>
  </si>
  <si>
    <t xml:space="preserve">松原市</t>
  </si>
  <si>
    <t xml:space="preserve">幌延町</t>
  </si>
  <si>
    <t xml:space="preserve">摂津市</t>
  </si>
  <si>
    <t xml:space="preserve">美幌町</t>
  </si>
  <si>
    <t xml:space="preserve">高石市</t>
  </si>
  <si>
    <t xml:space="preserve">津別町</t>
  </si>
  <si>
    <t xml:space="preserve">東大阪市</t>
  </si>
  <si>
    <t xml:space="preserve">斜里町</t>
  </si>
  <si>
    <t xml:space="preserve">交野市</t>
  </si>
  <si>
    <t xml:space="preserve">清里町</t>
  </si>
  <si>
    <t xml:space="preserve">尼崎市</t>
  </si>
  <si>
    <t xml:space="preserve">小清水町</t>
  </si>
  <si>
    <t xml:space="preserve">伊丹市</t>
  </si>
  <si>
    <t xml:space="preserve">訓子府町</t>
  </si>
  <si>
    <t xml:space="preserve">川西市</t>
  </si>
  <si>
    <t xml:space="preserve">置戸町</t>
  </si>
  <si>
    <t xml:space="preserve">三田市</t>
  </si>
  <si>
    <t xml:space="preserve">佐呂間町</t>
  </si>
  <si>
    <t xml:space="preserve">広島市</t>
  </si>
  <si>
    <t xml:space="preserve">遠軽町</t>
  </si>
  <si>
    <t xml:space="preserve">府中町</t>
  </si>
  <si>
    <t xml:space="preserve">湧別町</t>
  </si>
  <si>
    <t xml:space="preserve">福岡市</t>
  </si>
  <si>
    <t xml:space="preserve">滝上町</t>
  </si>
  <si>
    <t xml:space="preserve">春日市</t>
  </si>
  <si>
    <t xml:space="preserve">興部町</t>
  </si>
  <si>
    <r>
      <rPr>
        <sz val="10"/>
        <color rgb="FF000000"/>
        <rFont val="ＭＳ Ｐゴシック"/>
        <family val="3"/>
        <charset val="128"/>
      </rPr>
      <t xml:space="preserve">6</t>
    </r>
    <r>
      <rPr>
        <sz val="10"/>
        <color rgb="FF000000"/>
        <rFont val="Noto Sans CJK JP"/>
        <family val="2"/>
      </rPr>
      <t xml:space="preserve">級地</t>
    </r>
  </si>
  <si>
    <t xml:space="preserve">仙台市</t>
  </si>
  <si>
    <t xml:space="preserve">西興部村</t>
  </si>
  <si>
    <t xml:space="preserve">多賀城市</t>
  </si>
  <si>
    <t xml:space="preserve">雄武町</t>
  </si>
  <si>
    <t xml:space="preserve">土浦市</t>
  </si>
  <si>
    <t xml:space="preserve">大空町</t>
  </si>
  <si>
    <t xml:space="preserve">古河市</t>
  </si>
  <si>
    <t xml:space="preserve">豊浦町</t>
  </si>
  <si>
    <t xml:space="preserve">利根町</t>
  </si>
  <si>
    <t xml:space="preserve">壮瞥町</t>
  </si>
  <si>
    <t xml:space="preserve">宇都宮市</t>
  </si>
  <si>
    <t xml:space="preserve">白老町</t>
  </si>
  <si>
    <t xml:space="preserve">下野市</t>
  </si>
  <si>
    <t xml:space="preserve">厚真町</t>
  </si>
  <si>
    <t xml:space="preserve">野木町</t>
  </si>
  <si>
    <t xml:space="preserve">洞爺湖町</t>
  </si>
  <si>
    <t xml:space="preserve">高崎市</t>
  </si>
  <si>
    <t xml:space="preserve">安平町</t>
  </si>
  <si>
    <t xml:space="preserve">川越市</t>
  </si>
  <si>
    <t xml:space="preserve">むかわ町</t>
  </si>
  <si>
    <t xml:space="preserve">川口市</t>
  </si>
  <si>
    <t xml:space="preserve">日高町</t>
  </si>
  <si>
    <t xml:space="preserve">行田市</t>
  </si>
  <si>
    <t xml:space="preserve">平取町</t>
  </si>
  <si>
    <t xml:space="preserve">所沢市</t>
  </si>
  <si>
    <t xml:space="preserve">新冠町</t>
  </si>
  <si>
    <t xml:space="preserve">飯能市</t>
  </si>
  <si>
    <t xml:space="preserve">浦河町</t>
  </si>
  <si>
    <t xml:space="preserve">加須市</t>
  </si>
  <si>
    <t xml:space="preserve">様似町</t>
  </si>
  <si>
    <t xml:space="preserve">東松山市</t>
  </si>
  <si>
    <t xml:space="preserve">えりも町</t>
  </si>
  <si>
    <t xml:space="preserve">春日部市</t>
  </si>
  <si>
    <t xml:space="preserve">新ひだか町</t>
  </si>
  <si>
    <t xml:space="preserve">狭山市</t>
  </si>
  <si>
    <t xml:space="preserve">音更町</t>
  </si>
  <si>
    <t xml:space="preserve">羽生市</t>
  </si>
  <si>
    <t xml:space="preserve">士幌町</t>
  </si>
  <si>
    <t xml:space="preserve">鴻巣市</t>
  </si>
  <si>
    <t xml:space="preserve">上士幌町</t>
  </si>
  <si>
    <t xml:space="preserve">上尾市</t>
  </si>
  <si>
    <t xml:space="preserve">鹿追町</t>
  </si>
  <si>
    <t xml:space="preserve">草加市</t>
  </si>
  <si>
    <t xml:space="preserve">新得町</t>
  </si>
  <si>
    <t xml:space="preserve">越谷市</t>
  </si>
  <si>
    <t xml:space="preserve">清水町</t>
  </si>
  <si>
    <t xml:space="preserve">蕨市</t>
  </si>
  <si>
    <t xml:space="preserve">芽室町</t>
  </si>
  <si>
    <t xml:space="preserve">戸田市</t>
  </si>
  <si>
    <t xml:space="preserve">中札内村</t>
  </si>
  <si>
    <t xml:space="preserve">入間市</t>
  </si>
  <si>
    <t xml:space="preserve">更別村</t>
  </si>
  <si>
    <t xml:space="preserve">桶川市</t>
  </si>
  <si>
    <t xml:space="preserve">大樹町</t>
  </si>
  <si>
    <t xml:space="preserve">久喜市</t>
  </si>
  <si>
    <t xml:space="preserve">広尾町</t>
  </si>
  <si>
    <t xml:space="preserve">北本市</t>
  </si>
  <si>
    <t xml:space="preserve">幕別町</t>
  </si>
  <si>
    <t xml:space="preserve">八潮市</t>
  </si>
  <si>
    <t xml:space="preserve">池田町</t>
  </si>
  <si>
    <t xml:space="preserve">富士見市</t>
  </si>
  <si>
    <t xml:space="preserve">豊頃町</t>
  </si>
  <si>
    <t xml:space="preserve">三郷市</t>
  </si>
  <si>
    <t xml:space="preserve">本別町</t>
  </si>
  <si>
    <t xml:space="preserve">蓮田市</t>
  </si>
  <si>
    <t xml:space="preserve">足寄町</t>
  </si>
  <si>
    <t xml:space="preserve">坂戸市</t>
  </si>
  <si>
    <t xml:space="preserve">陸別町</t>
  </si>
  <si>
    <t xml:space="preserve">幸手市</t>
  </si>
  <si>
    <t xml:space="preserve">浦幌町</t>
  </si>
  <si>
    <t xml:space="preserve">鶴ヶ島市</t>
  </si>
  <si>
    <t xml:space="preserve">釧路町</t>
  </si>
  <si>
    <t xml:space="preserve">吉川市</t>
  </si>
  <si>
    <t xml:space="preserve">厚岸町</t>
  </si>
  <si>
    <t xml:space="preserve">白岡市</t>
  </si>
  <si>
    <t xml:space="preserve">浜中町</t>
  </si>
  <si>
    <t xml:space="preserve">伊奈町</t>
  </si>
  <si>
    <t xml:space="preserve">標茶町</t>
  </si>
  <si>
    <t xml:space="preserve">三芳町</t>
  </si>
  <si>
    <t xml:space="preserve">弟子屈町</t>
  </si>
  <si>
    <t xml:space="preserve">宮代町</t>
  </si>
  <si>
    <t xml:space="preserve">鶴居村</t>
  </si>
  <si>
    <t xml:space="preserve">杉戸町</t>
  </si>
  <si>
    <t xml:space="preserve">白糠町</t>
  </si>
  <si>
    <t xml:space="preserve">松伏町</t>
  </si>
  <si>
    <t xml:space="preserve">別海町</t>
  </si>
  <si>
    <t xml:space="preserve">野田市</t>
  </si>
  <si>
    <t xml:space="preserve">中標津町</t>
  </si>
  <si>
    <t xml:space="preserve">茂原市</t>
  </si>
  <si>
    <t xml:space="preserve">標津町</t>
  </si>
  <si>
    <t xml:space="preserve">柏市</t>
  </si>
  <si>
    <t xml:space="preserve">羅臼町</t>
  </si>
  <si>
    <t xml:space="preserve">流山市</t>
  </si>
  <si>
    <t xml:space="preserve">色丹村</t>
  </si>
  <si>
    <t xml:space="preserve">我孫子市</t>
  </si>
  <si>
    <t xml:space="preserve">鎌ケ谷市</t>
  </si>
  <si>
    <t xml:space="preserve">留夜別村</t>
  </si>
  <si>
    <t xml:space="preserve">袖ケ浦市</t>
  </si>
  <si>
    <t xml:space="preserve">留別村</t>
  </si>
  <si>
    <t xml:space="preserve">白井市</t>
  </si>
  <si>
    <t xml:space="preserve">紗那村</t>
  </si>
  <si>
    <t xml:space="preserve">酒々井町</t>
  </si>
  <si>
    <t xml:space="preserve">蘂取村</t>
  </si>
  <si>
    <t xml:space="preserve">武蔵村山市</t>
  </si>
  <si>
    <t xml:space="preserve">青森市</t>
  </si>
  <si>
    <t xml:space="preserve">羽村市</t>
  </si>
  <si>
    <t xml:space="preserve">弘前市</t>
  </si>
  <si>
    <t xml:space="preserve">瑞穂町</t>
  </si>
  <si>
    <t xml:space="preserve">八戸市</t>
  </si>
  <si>
    <t xml:space="preserve">奥多摩町</t>
  </si>
  <si>
    <t xml:space="preserve">黒石市</t>
  </si>
  <si>
    <t xml:space="preserve">檜原村</t>
  </si>
  <si>
    <t xml:space="preserve">五所川原市</t>
  </si>
  <si>
    <t xml:space="preserve">三浦市</t>
  </si>
  <si>
    <t xml:space="preserve">十和田市</t>
  </si>
  <si>
    <t xml:space="preserve">秦野市</t>
  </si>
  <si>
    <t xml:space="preserve">三沢市</t>
  </si>
  <si>
    <t xml:space="preserve">葉山町</t>
  </si>
  <si>
    <t xml:space="preserve">むつ市</t>
  </si>
  <si>
    <t xml:space="preserve">大磯町</t>
  </si>
  <si>
    <t xml:space="preserve">つがる市</t>
  </si>
  <si>
    <t xml:space="preserve">二宮町</t>
  </si>
  <si>
    <t xml:space="preserve">平川市</t>
  </si>
  <si>
    <t xml:space="preserve">清川村</t>
  </si>
  <si>
    <t xml:space="preserve">平内町</t>
  </si>
  <si>
    <t xml:space="preserve">岐阜市</t>
  </si>
  <si>
    <t xml:space="preserve">今別町</t>
  </si>
  <si>
    <t xml:space="preserve">静岡市</t>
  </si>
  <si>
    <t xml:space="preserve">蓬田村</t>
  </si>
  <si>
    <t xml:space="preserve">岡崎市</t>
  </si>
  <si>
    <t xml:space="preserve">外ヶ浜町</t>
  </si>
  <si>
    <t xml:space="preserve">瀬戸市</t>
  </si>
  <si>
    <t xml:space="preserve">鰺ヶ沢町</t>
  </si>
  <si>
    <t xml:space="preserve">春日井市</t>
  </si>
  <si>
    <t xml:space="preserve">深浦町</t>
  </si>
  <si>
    <t xml:space="preserve">津島市</t>
  </si>
  <si>
    <t xml:space="preserve">西目屋村</t>
  </si>
  <si>
    <t xml:space="preserve">碧南市</t>
  </si>
  <si>
    <t xml:space="preserve">藤崎町</t>
  </si>
  <si>
    <t xml:space="preserve">安城市</t>
  </si>
  <si>
    <t xml:space="preserve">大鰐町</t>
  </si>
  <si>
    <t xml:space="preserve">西尾市</t>
  </si>
  <si>
    <t xml:space="preserve">田舎館村</t>
  </si>
  <si>
    <t xml:space="preserve">稲沢市</t>
  </si>
  <si>
    <t xml:space="preserve">板柳町</t>
  </si>
  <si>
    <t xml:space="preserve">知立市</t>
  </si>
  <si>
    <t xml:space="preserve">鶴田町</t>
  </si>
  <si>
    <t xml:space="preserve">豊明市</t>
  </si>
  <si>
    <t xml:space="preserve">中泊町</t>
  </si>
  <si>
    <t xml:space="preserve">日進市</t>
  </si>
  <si>
    <t xml:space="preserve">野辺地町</t>
  </si>
  <si>
    <t xml:space="preserve">愛西市</t>
  </si>
  <si>
    <t xml:space="preserve">七戸町</t>
  </si>
  <si>
    <t xml:space="preserve">清須市</t>
  </si>
  <si>
    <t xml:space="preserve">六戸町</t>
  </si>
  <si>
    <t xml:space="preserve">北名古屋市</t>
  </si>
  <si>
    <t xml:space="preserve">横浜町</t>
  </si>
  <si>
    <t xml:space="preserve">弥富市</t>
  </si>
  <si>
    <t xml:space="preserve">東北町</t>
  </si>
  <si>
    <t xml:space="preserve">あま市</t>
  </si>
  <si>
    <t xml:space="preserve">六ヶ所村</t>
  </si>
  <si>
    <t xml:space="preserve">長久手市</t>
  </si>
  <si>
    <t xml:space="preserve">おいらせ町</t>
  </si>
  <si>
    <t xml:space="preserve">東郷町</t>
  </si>
  <si>
    <t xml:space="preserve">大間町</t>
  </si>
  <si>
    <t xml:space="preserve">大治町</t>
  </si>
  <si>
    <t xml:space="preserve">東通村</t>
  </si>
  <si>
    <t xml:space="preserve">蟹江町</t>
  </si>
  <si>
    <t xml:space="preserve">風間浦村</t>
  </si>
  <si>
    <t xml:space="preserve">豊山町</t>
  </si>
  <si>
    <t xml:space="preserve">佐井村</t>
  </si>
  <si>
    <t xml:space="preserve">飛島村</t>
  </si>
  <si>
    <t xml:space="preserve">三戸町</t>
  </si>
  <si>
    <t xml:space="preserve">津市</t>
  </si>
  <si>
    <t xml:space="preserve">五戸町</t>
  </si>
  <si>
    <t xml:space="preserve">四日市市</t>
  </si>
  <si>
    <t xml:space="preserve">田子町</t>
  </si>
  <si>
    <t xml:space="preserve">桑名市</t>
  </si>
  <si>
    <t xml:space="preserve">南部町</t>
  </si>
  <si>
    <t xml:space="preserve">鈴鹿市</t>
  </si>
  <si>
    <t xml:space="preserve">階上町</t>
  </si>
  <si>
    <t xml:space="preserve">亀山市</t>
  </si>
  <si>
    <t xml:space="preserve">新郷村</t>
  </si>
  <si>
    <t xml:space="preserve">彦根市</t>
  </si>
  <si>
    <t xml:space="preserve">盛岡市</t>
  </si>
  <si>
    <t xml:space="preserve">守山市</t>
  </si>
  <si>
    <t xml:space="preserve">宮古市</t>
  </si>
  <si>
    <t xml:space="preserve">甲賀市</t>
  </si>
  <si>
    <t xml:space="preserve">大船渡市</t>
  </si>
  <si>
    <t xml:space="preserve">宇治市</t>
  </si>
  <si>
    <t xml:space="preserve">花巻市</t>
  </si>
  <si>
    <t xml:space="preserve">亀岡市</t>
  </si>
  <si>
    <t xml:space="preserve">北上市</t>
  </si>
  <si>
    <t xml:space="preserve">向日市</t>
  </si>
  <si>
    <t xml:space="preserve">久慈市</t>
  </si>
  <si>
    <t xml:space="preserve">長岡京市</t>
  </si>
  <si>
    <t xml:space="preserve">遠野市</t>
  </si>
  <si>
    <t xml:space="preserve">八幡市</t>
  </si>
  <si>
    <t xml:space="preserve">一関市</t>
  </si>
  <si>
    <t xml:space="preserve">京田辺市</t>
  </si>
  <si>
    <t xml:space="preserve">陸前高田市</t>
  </si>
  <si>
    <t xml:space="preserve">木津川市</t>
  </si>
  <si>
    <t xml:space="preserve">釜石市</t>
  </si>
  <si>
    <t xml:space="preserve">精華町</t>
  </si>
  <si>
    <t xml:space="preserve">二戸市</t>
  </si>
  <si>
    <t xml:space="preserve">岸和田市</t>
  </si>
  <si>
    <t xml:space="preserve">八幡平市</t>
  </si>
  <si>
    <t xml:space="preserve">泉大津市</t>
  </si>
  <si>
    <t xml:space="preserve">奥州市</t>
  </si>
  <si>
    <t xml:space="preserve">貝塚市</t>
  </si>
  <si>
    <t xml:space="preserve">滝沢市</t>
  </si>
  <si>
    <t xml:space="preserve">泉佐野市</t>
  </si>
  <si>
    <t xml:space="preserve">雫石町</t>
  </si>
  <si>
    <t xml:space="preserve">富田林市</t>
  </si>
  <si>
    <t xml:space="preserve">葛巻町</t>
  </si>
  <si>
    <t xml:space="preserve">河内長野市</t>
  </si>
  <si>
    <t xml:space="preserve">岩手町</t>
  </si>
  <si>
    <t xml:space="preserve">和泉市</t>
  </si>
  <si>
    <t xml:space="preserve">紫波町</t>
  </si>
  <si>
    <t xml:space="preserve">柏原市</t>
  </si>
  <si>
    <t xml:space="preserve">矢巾町</t>
  </si>
  <si>
    <t xml:space="preserve">羽曳野市</t>
  </si>
  <si>
    <t xml:space="preserve">西和賀町</t>
  </si>
  <si>
    <t xml:space="preserve">藤井寺市</t>
  </si>
  <si>
    <t xml:space="preserve">金ケ崎町</t>
  </si>
  <si>
    <t xml:space="preserve">泉南市</t>
  </si>
  <si>
    <t xml:space="preserve">平泉町</t>
  </si>
  <si>
    <t xml:space="preserve">大阪狭山市</t>
  </si>
  <si>
    <t xml:space="preserve">住田町</t>
  </si>
  <si>
    <t xml:space="preserve">阪南市</t>
  </si>
  <si>
    <t xml:space="preserve">大槌町</t>
  </si>
  <si>
    <t xml:space="preserve">島本町</t>
  </si>
  <si>
    <t xml:space="preserve">山田町</t>
  </si>
  <si>
    <t xml:space="preserve">豊能町</t>
  </si>
  <si>
    <t xml:space="preserve">岩泉町</t>
  </si>
  <si>
    <t xml:space="preserve">能勢町</t>
  </si>
  <si>
    <t xml:space="preserve">田野畑村</t>
  </si>
  <si>
    <t xml:space="preserve">忠岡町</t>
  </si>
  <si>
    <t xml:space="preserve">普代村</t>
  </si>
  <si>
    <t xml:space="preserve">熊取町</t>
  </si>
  <si>
    <t xml:space="preserve">軽米町</t>
  </si>
  <si>
    <t xml:space="preserve">田尻町</t>
  </si>
  <si>
    <t xml:space="preserve">野田村</t>
  </si>
  <si>
    <t xml:space="preserve">岬町</t>
  </si>
  <si>
    <t xml:space="preserve">九戸村</t>
  </si>
  <si>
    <t xml:space="preserve">太子町</t>
  </si>
  <si>
    <t xml:space="preserve">洋野町</t>
  </si>
  <si>
    <t xml:space="preserve">河南町</t>
  </si>
  <si>
    <t xml:space="preserve">一戸町</t>
  </si>
  <si>
    <t xml:space="preserve">千早赤阪村</t>
  </si>
  <si>
    <t xml:space="preserve">明石市</t>
  </si>
  <si>
    <t xml:space="preserve">石巻市</t>
  </si>
  <si>
    <t xml:space="preserve">猪名川町</t>
  </si>
  <si>
    <t xml:space="preserve">塩竈市</t>
  </si>
  <si>
    <t xml:space="preserve">奈良市</t>
  </si>
  <si>
    <t xml:space="preserve">気仙沼市</t>
  </si>
  <si>
    <t xml:space="preserve">大和高田市</t>
  </si>
  <si>
    <t xml:space="preserve">白石市</t>
  </si>
  <si>
    <t xml:space="preserve">大和郡山市</t>
  </si>
  <si>
    <t xml:space="preserve">名取市</t>
  </si>
  <si>
    <t xml:space="preserve">生駒市</t>
  </si>
  <si>
    <t xml:space="preserve">角田市</t>
  </si>
  <si>
    <t xml:space="preserve">和歌山市</t>
  </si>
  <si>
    <t xml:space="preserve">橋本市</t>
  </si>
  <si>
    <t xml:space="preserve">岩沼市</t>
  </si>
  <si>
    <t xml:space="preserve">大野城市</t>
  </si>
  <si>
    <t xml:space="preserve">登米市</t>
  </si>
  <si>
    <t xml:space="preserve">太宰府市</t>
  </si>
  <si>
    <t xml:space="preserve">栗原市</t>
  </si>
  <si>
    <t xml:space="preserve">福津市</t>
  </si>
  <si>
    <t xml:space="preserve">東松島市</t>
  </si>
  <si>
    <t xml:space="preserve">糸島市</t>
  </si>
  <si>
    <t xml:space="preserve">大崎市</t>
  </si>
  <si>
    <t xml:space="preserve">那珂川市</t>
  </si>
  <si>
    <t xml:space="preserve">富谷市</t>
  </si>
  <si>
    <t xml:space="preserve">粕屋町</t>
  </si>
  <si>
    <t xml:space="preserve">蔵王町</t>
  </si>
  <si>
    <r>
      <rPr>
        <sz val="10"/>
        <color rgb="FF000000"/>
        <rFont val="ＭＳ Ｐゴシック"/>
        <family val="3"/>
        <charset val="128"/>
      </rPr>
      <t xml:space="preserve">7</t>
    </r>
    <r>
      <rPr>
        <sz val="10"/>
        <color rgb="FF000000"/>
        <rFont val="Noto Sans CJK JP"/>
        <family val="2"/>
      </rPr>
      <t xml:space="preserve">級地</t>
    </r>
  </si>
  <si>
    <t xml:space="preserve">七ヶ宿町</t>
  </si>
  <si>
    <t xml:space="preserve">結城市</t>
  </si>
  <si>
    <t xml:space="preserve">大河原町</t>
  </si>
  <si>
    <t xml:space="preserve">下妻市</t>
  </si>
  <si>
    <t xml:space="preserve">村田町</t>
  </si>
  <si>
    <t xml:space="preserve">常総市</t>
  </si>
  <si>
    <t xml:space="preserve">柴田町</t>
  </si>
  <si>
    <t xml:space="preserve">笠間市</t>
  </si>
  <si>
    <t xml:space="preserve">川崎町</t>
  </si>
  <si>
    <t xml:space="preserve">ひたちなか市</t>
  </si>
  <si>
    <t xml:space="preserve">丸森町</t>
  </si>
  <si>
    <t xml:space="preserve">那珂市</t>
  </si>
  <si>
    <t xml:space="preserve">亘理町</t>
  </si>
  <si>
    <t xml:space="preserve">筑西市</t>
  </si>
  <si>
    <t xml:space="preserve">山元町</t>
  </si>
  <si>
    <t xml:space="preserve">坂東市</t>
  </si>
  <si>
    <t xml:space="preserve">松島町</t>
  </si>
  <si>
    <t xml:space="preserve">稲敷市</t>
  </si>
  <si>
    <t xml:space="preserve">七ヶ浜町</t>
  </si>
  <si>
    <t xml:space="preserve">つくばみらい市</t>
  </si>
  <si>
    <t xml:space="preserve">利府町</t>
  </si>
  <si>
    <t xml:space="preserve">大洗町</t>
  </si>
  <si>
    <t xml:space="preserve">大和町</t>
  </si>
  <si>
    <t xml:space="preserve">阿見町</t>
  </si>
  <si>
    <t xml:space="preserve">大郷町</t>
  </si>
  <si>
    <t xml:space="preserve">河内町</t>
  </si>
  <si>
    <t xml:space="preserve">大衡村</t>
  </si>
  <si>
    <t xml:space="preserve">八千代町</t>
  </si>
  <si>
    <t xml:space="preserve">色麻町</t>
  </si>
  <si>
    <t xml:space="preserve">五霞町</t>
  </si>
  <si>
    <t xml:space="preserve">加美町</t>
  </si>
  <si>
    <t xml:space="preserve">境町</t>
  </si>
  <si>
    <t xml:space="preserve">涌谷町</t>
  </si>
  <si>
    <t xml:space="preserve">栃木市</t>
  </si>
  <si>
    <t xml:space="preserve">美里町</t>
  </si>
  <si>
    <t xml:space="preserve">鹿沼市</t>
  </si>
  <si>
    <t xml:space="preserve">女川町</t>
  </si>
  <si>
    <t xml:space="preserve">日光市</t>
  </si>
  <si>
    <t xml:space="preserve">南三陸町</t>
  </si>
  <si>
    <t xml:space="preserve">小山市</t>
  </si>
  <si>
    <t xml:space="preserve">秋田市</t>
  </si>
  <si>
    <t xml:space="preserve">真岡市</t>
  </si>
  <si>
    <t xml:space="preserve">能代市</t>
  </si>
  <si>
    <t xml:space="preserve">大田原市</t>
  </si>
  <si>
    <t xml:space="preserve">横手市</t>
  </si>
  <si>
    <t xml:space="preserve">さくら市</t>
  </si>
  <si>
    <t xml:space="preserve">大館市</t>
  </si>
  <si>
    <t xml:space="preserve">壬生町</t>
  </si>
  <si>
    <t xml:space="preserve">男鹿市</t>
  </si>
  <si>
    <t xml:space="preserve">前橋市</t>
  </si>
  <si>
    <t xml:space="preserve">湯沢市</t>
  </si>
  <si>
    <t xml:space="preserve">伊勢崎市</t>
  </si>
  <si>
    <t xml:space="preserve">鹿角市</t>
  </si>
  <si>
    <t xml:space="preserve">太田市</t>
  </si>
  <si>
    <t xml:space="preserve">由利本荘市</t>
  </si>
  <si>
    <t xml:space="preserve">渋川市</t>
  </si>
  <si>
    <t xml:space="preserve">潟上市</t>
  </si>
  <si>
    <t xml:space="preserve">玉村町</t>
  </si>
  <si>
    <t xml:space="preserve">大仙市</t>
  </si>
  <si>
    <t xml:space="preserve">熊谷市</t>
  </si>
  <si>
    <t xml:space="preserve">北秋田市</t>
  </si>
  <si>
    <t xml:space="preserve">深谷市</t>
  </si>
  <si>
    <t xml:space="preserve">にかほ市</t>
  </si>
  <si>
    <t xml:space="preserve">日高市</t>
  </si>
  <si>
    <t xml:space="preserve">仙北市</t>
  </si>
  <si>
    <t xml:space="preserve">毛呂山町</t>
  </si>
  <si>
    <t xml:space="preserve">小坂町</t>
  </si>
  <si>
    <t xml:space="preserve">越生町</t>
  </si>
  <si>
    <t xml:space="preserve">上小阿仁村</t>
  </si>
  <si>
    <t xml:space="preserve">滑川町</t>
  </si>
  <si>
    <t xml:space="preserve">藤里町</t>
  </si>
  <si>
    <t xml:space="preserve">川島町</t>
  </si>
  <si>
    <t xml:space="preserve">三種町</t>
  </si>
  <si>
    <t xml:space="preserve">吉見町</t>
  </si>
  <si>
    <t xml:space="preserve">八峰町</t>
  </si>
  <si>
    <t xml:space="preserve">鳩山町</t>
  </si>
  <si>
    <t xml:space="preserve">五城目町</t>
  </si>
  <si>
    <t xml:space="preserve">寄居町</t>
  </si>
  <si>
    <t xml:space="preserve">八郎潟町</t>
  </si>
  <si>
    <t xml:space="preserve">木更津市</t>
  </si>
  <si>
    <t xml:space="preserve">井川町</t>
  </si>
  <si>
    <t xml:space="preserve">東金市</t>
  </si>
  <si>
    <t xml:space="preserve">大潟村</t>
  </si>
  <si>
    <t xml:space="preserve">君津市</t>
  </si>
  <si>
    <t xml:space="preserve">美郷町</t>
  </si>
  <si>
    <t xml:space="preserve">富津市</t>
  </si>
  <si>
    <t xml:space="preserve">羽後町</t>
  </si>
  <si>
    <t xml:space="preserve">八街市</t>
  </si>
  <si>
    <t xml:space="preserve">東成瀬村</t>
  </si>
  <si>
    <t xml:space="preserve">富里市</t>
  </si>
  <si>
    <t xml:space="preserve">山形市</t>
  </si>
  <si>
    <t xml:space="preserve">山武市</t>
  </si>
  <si>
    <t xml:space="preserve">米沢市</t>
  </si>
  <si>
    <t xml:space="preserve">大網白里市</t>
  </si>
  <si>
    <t xml:space="preserve">鶴岡市</t>
  </si>
  <si>
    <t xml:space="preserve">長柄町</t>
  </si>
  <si>
    <t xml:space="preserve">酒田市</t>
  </si>
  <si>
    <t xml:space="preserve">長南町</t>
  </si>
  <si>
    <t xml:space="preserve">新庄市</t>
  </si>
  <si>
    <t xml:space="preserve">山北町</t>
  </si>
  <si>
    <t xml:space="preserve">寒河江市</t>
  </si>
  <si>
    <t xml:space="preserve">箱根町</t>
  </si>
  <si>
    <t xml:space="preserve">上山市</t>
  </si>
  <si>
    <t xml:space="preserve">新潟市</t>
  </si>
  <si>
    <t xml:space="preserve">村山市</t>
  </si>
  <si>
    <t xml:space="preserve">富山市</t>
  </si>
  <si>
    <t xml:space="preserve">長井市</t>
  </si>
  <si>
    <t xml:space="preserve">金沢市</t>
  </si>
  <si>
    <t xml:space="preserve">天童市</t>
  </si>
  <si>
    <t xml:space="preserve">内灘町</t>
  </si>
  <si>
    <t xml:space="preserve">東根市</t>
  </si>
  <si>
    <t xml:space="preserve">福井市</t>
  </si>
  <si>
    <t xml:space="preserve">尾花沢市</t>
  </si>
  <si>
    <t xml:space="preserve">甲府市</t>
  </si>
  <si>
    <t xml:space="preserve">南陽市</t>
  </si>
  <si>
    <t xml:space="preserve">長野市</t>
  </si>
  <si>
    <t xml:space="preserve">山辺町</t>
  </si>
  <si>
    <t xml:space="preserve">松本市</t>
  </si>
  <si>
    <t xml:space="preserve">中山町</t>
  </si>
  <si>
    <t xml:space="preserve">塩尻市</t>
  </si>
  <si>
    <t xml:space="preserve">河北町</t>
  </si>
  <si>
    <t xml:space="preserve">大垣市</t>
  </si>
  <si>
    <t xml:space="preserve">西川町</t>
  </si>
  <si>
    <t xml:space="preserve">多治見市</t>
  </si>
  <si>
    <t xml:space="preserve">朝日町</t>
  </si>
  <si>
    <t xml:space="preserve">各務原市</t>
  </si>
  <si>
    <t xml:space="preserve">大江町</t>
  </si>
  <si>
    <t xml:space="preserve">可児市</t>
  </si>
  <si>
    <t xml:space="preserve">大石田町</t>
  </si>
  <si>
    <t xml:space="preserve">浜松市</t>
  </si>
  <si>
    <t xml:space="preserve">金山町</t>
  </si>
  <si>
    <t xml:space="preserve">沼津市</t>
  </si>
  <si>
    <t xml:space="preserve">最上町</t>
  </si>
  <si>
    <t xml:space="preserve">三島市</t>
  </si>
  <si>
    <t xml:space="preserve">舟形町</t>
  </si>
  <si>
    <t xml:space="preserve">富士宮市</t>
  </si>
  <si>
    <t xml:space="preserve">真室川町</t>
  </si>
  <si>
    <t xml:space="preserve">島田市</t>
  </si>
  <si>
    <t xml:space="preserve">大蔵村</t>
  </si>
  <si>
    <t xml:space="preserve">富士市</t>
  </si>
  <si>
    <t xml:space="preserve">鮭川村</t>
  </si>
  <si>
    <t xml:space="preserve">磐田市</t>
  </si>
  <si>
    <t xml:space="preserve">戸沢村</t>
  </si>
  <si>
    <t xml:space="preserve">焼津市</t>
  </si>
  <si>
    <t xml:space="preserve">高畠町</t>
  </si>
  <si>
    <t xml:space="preserve">掛川市</t>
  </si>
  <si>
    <t xml:space="preserve">川西町</t>
  </si>
  <si>
    <t xml:space="preserve">藤枝市</t>
  </si>
  <si>
    <t xml:space="preserve">小国町</t>
  </si>
  <si>
    <t xml:space="preserve">御殿場市</t>
  </si>
  <si>
    <t xml:space="preserve">白鷹町</t>
  </si>
  <si>
    <t xml:space="preserve">袋井市</t>
  </si>
  <si>
    <t xml:space="preserve">飯豊町</t>
  </si>
  <si>
    <t xml:space="preserve">裾野市</t>
  </si>
  <si>
    <t xml:space="preserve">三川町</t>
  </si>
  <si>
    <t xml:space="preserve">函南町</t>
  </si>
  <si>
    <t xml:space="preserve">庄内町</t>
  </si>
  <si>
    <t xml:space="preserve">遊佐町</t>
  </si>
  <si>
    <t xml:space="preserve">長泉町</t>
  </si>
  <si>
    <t xml:space="preserve">福島市</t>
  </si>
  <si>
    <t xml:space="preserve">小山町</t>
  </si>
  <si>
    <t xml:space="preserve">会津若松市</t>
  </si>
  <si>
    <t xml:space="preserve">川根本町</t>
  </si>
  <si>
    <t xml:space="preserve">郡山市</t>
  </si>
  <si>
    <t xml:space="preserve">いわき市</t>
  </si>
  <si>
    <t xml:space="preserve">豊橋市</t>
  </si>
  <si>
    <t xml:space="preserve">白河市</t>
  </si>
  <si>
    <t xml:space="preserve">一宮市</t>
  </si>
  <si>
    <t xml:space="preserve">須賀川市</t>
  </si>
  <si>
    <t xml:space="preserve">半田市</t>
  </si>
  <si>
    <t xml:space="preserve">喜多方市</t>
  </si>
  <si>
    <t xml:space="preserve">豊川市</t>
  </si>
  <si>
    <t xml:space="preserve">相馬市</t>
  </si>
  <si>
    <t xml:space="preserve">蒲郡市</t>
  </si>
  <si>
    <t xml:space="preserve">二本松市</t>
  </si>
  <si>
    <t xml:space="preserve">犬山市</t>
  </si>
  <si>
    <t xml:space="preserve">田村市</t>
  </si>
  <si>
    <t xml:space="preserve">常滑市</t>
  </si>
  <si>
    <t xml:space="preserve">南相馬市</t>
  </si>
  <si>
    <t xml:space="preserve">江南市</t>
  </si>
  <si>
    <t xml:space="preserve">小牧市</t>
  </si>
  <si>
    <t xml:space="preserve">本宮市</t>
  </si>
  <si>
    <t xml:space="preserve">新城市</t>
  </si>
  <si>
    <t xml:space="preserve">桑折町</t>
  </si>
  <si>
    <t xml:space="preserve">東海市</t>
  </si>
  <si>
    <t xml:space="preserve">国見町</t>
  </si>
  <si>
    <t xml:space="preserve">大府市</t>
  </si>
  <si>
    <t xml:space="preserve">川俣町</t>
  </si>
  <si>
    <t xml:space="preserve">知多市</t>
  </si>
  <si>
    <t xml:space="preserve">大玉村</t>
  </si>
  <si>
    <t xml:space="preserve">尾張旭市</t>
  </si>
  <si>
    <t xml:space="preserve">鏡石町</t>
  </si>
  <si>
    <t xml:space="preserve">高浜市</t>
  </si>
  <si>
    <t xml:space="preserve">天栄村</t>
  </si>
  <si>
    <t xml:space="preserve">岩倉市</t>
  </si>
  <si>
    <t xml:space="preserve">下郷町</t>
  </si>
  <si>
    <t xml:space="preserve">田原市</t>
  </si>
  <si>
    <t xml:space="preserve">檜枝岐村</t>
  </si>
  <si>
    <t xml:space="preserve">大口町</t>
  </si>
  <si>
    <t xml:space="preserve">只見町</t>
  </si>
  <si>
    <t xml:space="preserve">扶桑町</t>
  </si>
  <si>
    <t xml:space="preserve">南会津町</t>
  </si>
  <si>
    <t xml:space="preserve">阿久比町</t>
  </si>
  <si>
    <t xml:space="preserve">北塩原村</t>
  </si>
  <si>
    <t xml:space="preserve">東浦町</t>
  </si>
  <si>
    <t xml:space="preserve">西会津町</t>
  </si>
  <si>
    <t xml:space="preserve">幸田町</t>
  </si>
  <si>
    <t xml:space="preserve">磐梯町</t>
  </si>
  <si>
    <t xml:space="preserve">設楽町</t>
  </si>
  <si>
    <t xml:space="preserve">猪苗代町</t>
  </si>
  <si>
    <t xml:space="preserve">東栄町</t>
  </si>
  <si>
    <t xml:space="preserve">会津坂下町</t>
  </si>
  <si>
    <t xml:space="preserve">豊根村</t>
  </si>
  <si>
    <t xml:space="preserve">湯川村</t>
  </si>
  <si>
    <t xml:space="preserve">名張市</t>
  </si>
  <si>
    <t xml:space="preserve">柳津町</t>
  </si>
  <si>
    <t xml:space="preserve">いなべ市</t>
  </si>
  <si>
    <t xml:space="preserve">三島町</t>
  </si>
  <si>
    <t xml:space="preserve">伊賀市</t>
  </si>
  <si>
    <t xml:space="preserve">木曽岬町</t>
  </si>
  <si>
    <t xml:space="preserve">昭和村</t>
  </si>
  <si>
    <t xml:space="preserve">東員町</t>
  </si>
  <si>
    <t xml:space="preserve">会津美里町</t>
  </si>
  <si>
    <t xml:space="preserve">菰野町</t>
  </si>
  <si>
    <t xml:space="preserve">西郷村</t>
  </si>
  <si>
    <t xml:space="preserve">泉崎村</t>
  </si>
  <si>
    <t xml:space="preserve">川越町</t>
  </si>
  <si>
    <t xml:space="preserve">中島村</t>
  </si>
  <si>
    <t xml:space="preserve">長浜市</t>
  </si>
  <si>
    <t xml:space="preserve">矢吹町</t>
  </si>
  <si>
    <t xml:space="preserve">野洲市</t>
  </si>
  <si>
    <t xml:space="preserve">棚倉町</t>
  </si>
  <si>
    <t xml:space="preserve">湖南市</t>
  </si>
  <si>
    <t xml:space="preserve">矢祭町</t>
  </si>
  <si>
    <t xml:space="preserve">高島市</t>
  </si>
  <si>
    <t xml:space="preserve">塙町</t>
  </si>
  <si>
    <t xml:space="preserve">東近江市</t>
  </si>
  <si>
    <t xml:space="preserve">鮫川村</t>
  </si>
  <si>
    <t xml:space="preserve">日野町</t>
  </si>
  <si>
    <t xml:space="preserve">石川町</t>
  </si>
  <si>
    <t xml:space="preserve">城陽市</t>
  </si>
  <si>
    <t xml:space="preserve">玉川村</t>
  </si>
  <si>
    <t xml:space="preserve">大山崎町</t>
  </si>
  <si>
    <t xml:space="preserve">平田村</t>
  </si>
  <si>
    <t xml:space="preserve">久御山町</t>
  </si>
  <si>
    <t xml:space="preserve">浅川町</t>
  </si>
  <si>
    <t xml:space="preserve">姫路市</t>
  </si>
  <si>
    <t xml:space="preserve">古殿町</t>
  </si>
  <si>
    <t xml:space="preserve">加古川市</t>
  </si>
  <si>
    <t xml:space="preserve">三春町</t>
  </si>
  <si>
    <t xml:space="preserve">三木市</t>
  </si>
  <si>
    <t xml:space="preserve">小野町</t>
  </si>
  <si>
    <t xml:space="preserve">高砂市</t>
  </si>
  <si>
    <t xml:space="preserve">広野町</t>
  </si>
  <si>
    <t xml:space="preserve">稲美町</t>
  </si>
  <si>
    <t xml:space="preserve">楢葉町</t>
  </si>
  <si>
    <t xml:space="preserve">播磨町</t>
  </si>
  <si>
    <t xml:space="preserve">富岡町</t>
  </si>
  <si>
    <t xml:space="preserve">天理市</t>
  </si>
  <si>
    <t xml:space="preserve">川内村</t>
  </si>
  <si>
    <t xml:space="preserve">橿原市</t>
  </si>
  <si>
    <t xml:space="preserve">大熊町</t>
  </si>
  <si>
    <t xml:space="preserve">桜井市</t>
  </si>
  <si>
    <t xml:space="preserve">双葉町</t>
  </si>
  <si>
    <t xml:space="preserve">御所市</t>
  </si>
  <si>
    <t xml:space="preserve">浪江町</t>
  </si>
  <si>
    <t xml:space="preserve">香芝市</t>
  </si>
  <si>
    <t xml:space="preserve">葛尾村</t>
  </si>
  <si>
    <t xml:space="preserve">葛城市</t>
  </si>
  <si>
    <t xml:space="preserve">新地町</t>
  </si>
  <si>
    <t xml:space="preserve">宇陀市</t>
  </si>
  <si>
    <t xml:space="preserve">飯舘村</t>
  </si>
  <si>
    <t xml:space="preserve">山添村</t>
  </si>
  <si>
    <t xml:space="preserve">平群町</t>
  </si>
  <si>
    <t xml:space="preserve">三郷町</t>
  </si>
  <si>
    <t xml:space="preserve">斑鳩町</t>
  </si>
  <si>
    <t xml:space="preserve">安堵町</t>
  </si>
  <si>
    <t xml:space="preserve">石岡市</t>
  </si>
  <si>
    <t xml:space="preserve">三宅町</t>
  </si>
  <si>
    <t xml:space="preserve">田原本町</t>
  </si>
  <si>
    <t xml:space="preserve">曽爾村</t>
  </si>
  <si>
    <t xml:space="preserve">明日香村</t>
  </si>
  <si>
    <t xml:space="preserve">常陸太田市</t>
  </si>
  <si>
    <t xml:space="preserve">上牧町</t>
  </si>
  <si>
    <t xml:space="preserve">高萩市</t>
  </si>
  <si>
    <t xml:space="preserve">王寺町</t>
  </si>
  <si>
    <t xml:space="preserve">北茨城市</t>
  </si>
  <si>
    <t xml:space="preserve">広陵町</t>
  </si>
  <si>
    <t xml:space="preserve">河合町</t>
  </si>
  <si>
    <t xml:space="preserve">岡山市</t>
  </si>
  <si>
    <t xml:space="preserve">東広島市</t>
  </si>
  <si>
    <t xml:space="preserve">廿日市市</t>
  </si>
  <si>
    <t xml:space="preserve">海田町</t>
  </si>
  <si>
    <t xml:space="preserve">鹿嶋市</t>
  </si>
  <si>
    <t xml:space="preserve">坂町</t>
  </si>
  <si>
    <t xml:space="preserve">潮来市</t>
  </si>
  <si>
    <t xml:space="preserve">周南市</t>
  </si>
  <si>
    <t xml:space="preserve">徳島市</t>
  </si>
  <si>
    <t xml:space="preserve">常陸大宮市</t>
  </si>
  <si>
    <t xml:space="preserve">高松市</t>
  </si>
  <si>
    <t xml:space="preserve">北九州市</t>
  </si>
  <si>
    <t xml:space="preserve">飯塚市</t>
  </si>
  <si>
    <t xml:space="preserve">筑紫野市</t>
  </si>
  <si>
    <t xml:space="preserve">古賀市</t>
  </si>
  <si>
    <t xml:space="preserve">かすみがうら市</t>
  </si>
  <si>
    <t xml:space="preserve">長崎市</t>
  </si>
  <si>
    <t xml:space="preserve">桜川市</t>
  </si>
  <si>
    <t xml:space="preserve">その他</t>
  </si>
  <si>
    <t xml:space="preserve">神栖市</t>
  </si>
  <si>
    <t xml:space="preserve">行方市</t>
  </si>
  <si>
    <t xml:space="preserve">鉾田市</t>
  </si>
  <si>
    <t xml:space="preserve">小美玉市</t>
  </si>
  <si>
    <t xml:space="preserve">茨城町</t>
  </si>
  <si>
    <t xml:space="preserve">城里町</t>
  </si>
  <si>
    <t xml:space="preserve">東海村</t>
  </si>
  <si>
    <t xml:space="preserve">大子町</t>
  </si>
  <si>
    <t xml:space="preserve">美浦村</t>
  </si>
  <si>
    <t xml:space="preserve">足利市</t>
  </si>
  <si>
    <t xml:space="preserve">佐野市</t>
  </si>
  <si>
    <t xml:space="preserve">矢板市</t>
  </si>
  <si>
    <t xml:space="preserve">那須塩原市</t>
  </si>
  <si>
    <t xml:space="preserve">那須烏山市</t>
  </si>
  <si>
    <t xml:space="preserve">上三川町</t>
  </si>
  <si>
    <t xml:space="preserve">益子町</t>
  </si>
  <si>
    <t xml:space="preserve">茂木町</t>
  </si>
  <si>
    <t xml:space="preserve">市貝町</t>
  </si>
  <si>
    <t xml:space="preserve">芳賀町</t>
  </si>
  <si>
    <t xml:space="preserve">塩谷町</t>
  </si>
  <si>
    <t xml:space="preserve">高根沢町</t>
  </si>
  <si>
    <t xml:space="preserve">那須町</t>
  </si>
  <si>
    <t xml:space="preserve">那珂川町</t>
  </si>
  <si>
    <t xml:space="preserve">桐生市</t>
  </si>
  <si>
    <t xml:space="preserve">沼田市</t>
  </si>
  <si>
    <t xml:space="preserve">館林市</t>
  </si>
  <si>
    <t xml:space="preserve">藤岡市</t>
  </si>
  <si>
    <t xml:space="preserve">富岡市</t>
  </si>
  <si>
    <t xml:space="preserve">安中市</t>
  </si>
  <si>
    <t xml:space="preserve">みどり市</t>
  </si>
  <si>
    <t xml:space="preserve">榛東村</t>
  </si>
  <si>
    <t xml:space="preserve">吉岡町</t>
  </si>
  <si>
    <t xml:space="preserve">上野村</t>
  </si>
  <si>
    <t xml:space="preserve">神流町</t>
  </si>
  <si>
    <t xml:space="preserve">下仁田町</t>
  </si>
  <si>
    <t xml:space="preserve">南牧村</t>
  </si>
  <si>
    <t xml:space="preserve">甘楽町</t>
  </si>
  <si>
    <t xml:space="preserve">中之条町</t>
  </si>
  <si>
    <t xml:space="preserve">長野原町</t>
  </si>
  <si>
    <t xml:space="preserve">嬬恋村</t>
  </si>
  <si>
    <t xml:space="preserve">草津町</t>
  </si>
  <si>
    <t xml:space="preserve">高山村</t>
  </si>
  <si>
    <t xml:space="preserve">東吾妻町</t>
  </si>
  <si>
    <t xml:space="preserve">片品村</t>
  </si>
  <si>
    <t xml:space="preserve">川場村</t>
  </si>
  <si>
    <t xml:space="preserve">みなかみ町</t>
  </si>
  <si>
    <t xml:space="preserve">板倉町</t>
  </si>
  <si>
    <t xml:space="preserve">明和町</t>
  </si>
  <si>
    <t xml:space="preserve">千代田町</t>
  </si>
  <si>
    <t xml:space="preserve">大泉町</t>
  </si>
  <si>
    <t xml:space="preserve">邑楽町</t>
  </si>
  <si>
    <t xml:space="preserve">秩父市</t>
  </si>
  <si>
    <t xml:space="preserve">本庄市</t>
  </si>
  <si>
    <t xml:space="preserve">嵐山町</t>
  </si>
  <si>
    <t xml:space="preserve">小川町</t>
  </si>
  <si>
    <t xml:space="preserve">ときがわ町</t>
  </si>
  <si>
    <t xml:space="preserve">横瀬町</t>
  </si>
  <si>
    <t xml:space="preserve">皆野町</t>
  </si>
  <si>
    <t xml:space="preserve">長瀞町</t>
  </si>
  <si>
    <t xml:space="preserve">小鹿野町</t>
  </si>
  <si>
    <t xml:space="preserve">東秩父村</t>
  </si>
  <si>
    <t xml:space="preserve">神川町</t>
  </si>
  <si>
    <t xml:space="preserve">上里町</t>
  </si>
  <si>
    <t xml:space="preserve">銚子市</t>
  </si>
  <si>
    <t xml:space="preserve">館山市</t>
  </si>
  <si>
    <t xml:space="preserve">旭市</t>
  </si>
  <si>
    <t xml:space="preserve">勝浦市</t>
  </si>
  <si>
    <t xml:space="preserve">鴨川市</t>
  </si>
  <si>
    <t xml:space="preserve">南房総市</t>
  </si>
  <si>
    <t xml:space="preserve">匝瑳市</t>
  </si>
  <si>
    <t xml:space="preserve">香取市</t>
  </si>
  <si>
    <t xml:space="preserve">いすみ市</t>
  </si>
  <si>
    <t xml:space="preserve">神崎町</t>
  </si>
  <si>
    <t xml:space="preserve">多古町</t>
  </si>
  <si>
    <t xml:space="preserve">東庄町</t>
  </si>
  <si>
    <t xml:space="preserve">九十九里町</t>
  </si>
  <si>
    <t xml:space="preserve">芝山町</t>
  </si>
  <si>
    <t xml:space="preserve">横芝光町</t>
  </si>
  <si>
    <t xml:space="preserve">一宮町</t>
  </si>
  <si>
    <t xml:space="preserve">睦沢町</t>
  </si>
  <si>
    <t xml:space="preserve">長生村</t>
  </si>
  <si>
    <t xml:space="preserve">白子町</t>
  </si>
  <si>
    <t xml:space="preserve">大多喜町</t>
  </si>
  <si>
    <t xml:space="preserve">御宿町</t>
  </si>
  <si>
    <t xml:space="preserve">鋸南町</t>
  </si>
  <si>
    <t xml:space="preserve">大島町</t>
  </si>
  <si>
    <t xml:space="preserve">利島村</t>
  </si>
  <si>
    <t xml:space="preserve">新島村</t>
  </si>
  <si>
    <t xml:space="preserve">神津島村</t>
  </si>
  <si>
    <t xml:space="preserve">三宅村</t>
  </si>
  <si>
    <t xml:space="preserve">御蔵島村</t>
  </si>
  <si>
    <t xml:space="preserve">八丈町</t>
  </si>
  <si>
    <t xml:space="preserve">青ヶ島村</t>
  </si>
  <si>
    <t xml:space="preserve">小笠原村</t>
  </si>
  <si>
    <t xml:space="preserve">南足柄市</t>
  </si>
  <si>
    <t xml:space="preserve">中井町</t>
  </si>
  <si>
    <t xml:space="preserve">大井町</t>
  </si>
  <si>
    <t xml:space="preserve">松田町</t>
  </si>
  <si>
    <t xml:space="preserve">開成町</t>
  </si>
  <si>
    <t xml:space="preserve">真鶴町</t>
  </si>
  <si>
    <t xml:space="preserve">湯河原町</t>
  </si>
  <si>
    <t xml:space="preserve">長岡市</t>
  </si>
  <si>
    <t xml:space="preserve">三条市</t>
  </si>
  <si>
    <t xml:space="preserve">柏崎市</t>
  </si>
  <si>
    <t xml:space="preserve">新発田市</t>
  </si>
  <si>
    <t xml:space="preserve">小千谷市</t>
  </si>
  <si>
    <t xml:space="preserve">加茂市</t>
  </si>
  <si>
    <t xml:space="preserve">十日町市</t>
  </si>
  <si>
    <t xml:space="preserve">見附市</t>
  </si>
  <si>
    <t xml:space="preserve">村上市</t>
  </si>
  <si>
    <t xml:space="preserve">燕市</t>
  </si>
  <si>
    <t xml:space="preserve">糸魚川市</t>
  </si>
  <si>
    <t xml:space="preserve">妙高市</t>
  </si>
  <si>
    <t xml:space="preserve">五泉市</t>
  </si>
  <si>
    <t xml:space="preserve">上越市</t>
  </si>
  <si>
    <t xml:space="preserve">阿賀野市</t>
  </si>
  <si>
    <t xml:space="preserve">佐渡市</t>
  </si>
  <si>
    <t xml:space="preserve">魚沼市</t>
  </si>
  <si>
    <t xml:space="preserve">南魚沼市</t>
  </si>
  <si>
    <t xml:space="preserve">胎内市</t>
  </si>
  <si>
    <t xml:space="preserve">聖籠町</t>
  </si>
  <si>
    <t xml:space="preserve">弥彦村</t>
  </si>
  <si>
    <t xml:space="preserve">田上町</t>
  </si>
  <si>
    <t xml:space="preserve">阿賀町</t>
  </si>
  <si>
    <t xml:space="preserve">出雲崎町</t>
  </si>
  <si>
    <t xml:space="preserve">湯沢町</t>
  </si>
  <si>
    <t xml:space="preserve">津南町</t>
  </si>
  <si>
    <t xml:space="preserve">刈羽村</t>
  </si>
  <si>
    <t xml:space="preserve">関川村</t>
  </si>
  <si>
    <t xml:space="preserve">粟島浦村</t>
  </si>
  <si>
    <t xml:space="preserve">高岡市</t>
  </si>
  <si>
    <t xml:space="preserve">魚津市</t>
  </si>
  <si>
    <t xml:space="preserve">氷見市</t>
  </si>
  <si>
    <t xml:space="preserve">滑川市</t>
  </si>
  <si>
    <t xml:space="preserve">黒部市</t>
  </si>
  <si>
    <t xml:space="preserve">砺波市</t>
  </si>
  <si>
    <t xml:space="preserve">小矢部市</t>
  </si>
  <si>
    <t xml:space="preserve">南砺市</t>
  </si>
  <si>
    <t xml:space="preserve">射水市</t>
  </si>
  <si>
    <t xml:space="preserve">舟橋村</t>
  </si>
  <si>
    <t xml:space="preserve">上市町</t>
  </si>
  <si>
    <t xml:space="preserve">立山町</t>
  </si>
  <si>
    <t xml:space="preserve">入善町</t>
  </si>
  <si>
    <t xml:space="preserve">七尾市</t>
  </si>
  <si>
    <t xml:space="preserve">小松市</t>
  </si>
  <si>
    <t xml:space="preserve">輪島市</t>
  </si>
  <si>
    <t xml:space="preserve">珠洲市</t>
  </si>
  <si>
    <t xml:space="preserve">加賀市</t>
  </si>
  <si>
    <t xml:space="preserve">羽咋市</t>
  </si>
  <si>
    <t xml:space="preserve">かほく市</t>
  </si>
  <si>
    <t xml:space="preserve">白山市</t>
  </si>
  <si>
    <t xml:space="preserve">能美市</t>
  </si>
  <si>
    <t xml:space="preserve">野々市市</t>
  </si>
  <si>
    <t xml:space="preserve">川北町</t>
  </si>
  <si>
    <t xml:space="preserve">津幡町</t>
  </si>
  <si>
    <t xml:space="preserve">志賀町</t>
  </si>
  <si>
    <t xml:space="preserve">宝達志水町</t>
  </si>
  <si>
    <t xml:space="preserve">中能登町</t>
  </si>
  <si>
    <t xml:space="preserve">穴水町</t>
  </si>
  <si>
    <t xml:space="preserve">能登町</t>
  </si>
  <si>
    <t xml:space="preserve">敦賀市</t>
  </si>
  <si>
    <t xml:space="preserve">小浜市</t>
  </si>
  <si>
    <t xml:space="preserve">大野市</t>
  </si>
  <si>
    <t xml:space="preserve">勝山市</t>
  </si>
  <si>
    <t xml:space="preserve">鯖江市</t>
  </si>
  <si>
    <t xml:space="preserve">あわら市</t>
  </si>
  <si>
    <t xml:space="preserve">越前市</t>
  </si>
  <si>
    <t xml:space="preserve">坂井市</t>
  </si>
  <si>
    <t xml:space="preserve">永平寺町</t>
  </si>
  <si>
    <t xml:space="preserve">南越前町</t>
  </si>
  <si>
    <t xml:space="preserve">越前町</t>
  </si>
  <si>
    <t xml:space="preserve">美浜町</t>
  </si>
  <si>
    <t xml:space="preserve">高浜町</t>
  </si>
  <si>
    <t xml:space="preserve">おおい町</t>
  </si>
  <si>
    <t xml:space="preserve">若狭町</t>
  </si>
  <si>
    <t xml:space="preserve">富士吉田市</t>
  </si>
  <si>
    <t xml:space="preserve">都留市</t>
  </si>
  <si>
    <t xml:space="preserve">山梨市</t>
  </si>
  <si>
    <t xml:space="preserve">大月市</t>
  </si>
  <si>
    <t xml:space="preserve">韮崎市</t>
  </si>
  <si>
    <t xml:space="preserve">南アルプス市</t>
  </si>
  <si>
    <t xml:space="preserve">北杜市</t>
  </si>
  <si>
    <t xml:space="preserve">甲斐市</t>
  </si>
  <si>
    <t xml:space="preserve">笛吹市</t>
  </si>
  <si>
    <t xml:space="preserve">上野原市</t>
  </si>
  <si>
    <t xml:space="preserve">甲州市</t>
  </si>
  <si>
    <t xml:space="preserve">中央市</t>
  </si>
  <si>
    <t xml:space="preserve">市川三郷町</t>
  </si>
  <si>
    <t xml:space="preserve">早川町</t>
  </si>
  <si>
    <t xml:space="preserve">身延町</t>
  </si>
  <si>
    <t xml:space="preserve">富士川町</t>
  </si>
  <si>
    <t xml:space="preserve">昭和町</t>
  </si>
  <si>
    <t xml:space="preserve">道志村</t>
  </si>
  <si>
    <t xml:space="preserve">西桂町</t>
  </si>
  <si>
    <t xml:space="preserve">忍野村</t>
  </si>
  <si>
    <t xml:space="preserve">山中湖村</t>
  </si>
  <si>
    <t xml:space="preserve">鳴沢村</t>
  </si>
  <si>
    <t xml:space="preserve">富士河口湖町</t>
  </si>
  <si>
    <t xml:space="preserve">小菅村</t>
  </si>
  <si>
    <t xml:space="preserve">丹波山村</t>
  </si>
  <si>
    <t xml:space="preserve">上田市</t>
  </si>
  <si>
    <t xml:space="preserve">岡谷市</t>
  </si>
  <si>
    <t xml:space="preserve">飯田市</t>
  </si>
  <si>
    <t xml:space="preserve">諏訪市</t>
  </si>
  <si>
    <t xml:space="preserve">須坂市</t>
  </si>
  <si>
    <t xml:space="preserve">小諸市</t>
  </si>
  <si>
    <t xml:space="preserve">伊那市</t>
  </si>
  <si>
    <t xml:space="preserve">駒ヶ根市</t>
  </si>
  <si>
    <t xml:space="preserve">中野市</t>
  </si>
  <si>
    <t xml:space="preserve">大町市</t>
  </si>
  <si>
    <t xml:space="preserve">飯山市</t>
  </si>
  <si>
    <t xml:space="preserve">茅野市</t>
  </si>
  <si>
    <t xml:space="preserve">佐久市</t>
  </si>
  <si>
    <t xml:space="preserve">千曲市</t>
  </si>
  <si>
    <t xml:space="preserve">東御市</t>
  </si>
  <si>
    <t xml:space="preserve">安曇野市</t>
  </si>
  <si>
    <t xml:space="preserve">小海町</t>
  </si>
  <si>
    <t xml:space="preserve">川上村</t>
  </si>
  <si>
    <t xml:space="preserve">南相木村</t>
  </si>
  <si>
    <t xml:space="preserve">北相木村</t>
  </si>
  <si>
    <t xml:space="preserve">佐久穂町</t>
  </si>
  <si>
    <t xml:space="preserve">軽井沢町</t>
  </si>
  <si>
    <t xml:space="preserve">御代田町</t>
  </si>
  <si>
    <t xml:space="preserve">立科町</t>
  </si>
  <si>
    <t xml:space="preserve">青木村</t>
  </si>
  <si>
    <t xml:space="preserve">長和町</t>
  </si>
  <si>
    <t xml:space="preserve">下諏訪町</t>
  </si>
  <si>
    <t xml:space="preserve">富士見町</t>
  </si>
  <si>
    <t xml:space="preserve">原村</t>
  </si>
  <si>
    <t xml:space="preserve">辰野町</t>
  </si>
  <si>
    <t xml:space="preserve">箕輪町</t>
  </si>
  <si>
    <t xml:space="preserve">飯島町</t>
  </si>
  <si>
    <t xml:space="preserve">南箕輪村</t>
  </si>
  <si>
    <t xml:space="preserve">中川村</t>
  </si>
  <si>
    <t xml:space="preserve">宮田村</t>
  </si>
  <si>
    <t xml:space="preserve">松川町</t>
  </si>
  <si>
    <t xml:space="preserve">高森町</t>
  </si>
  <si>
    <t xml:space="preserve">阿南町</t>
  </si>
  <si>
    <t xml:space="preserve">阿智村</t>
  </si>
  <si>
    <t xml:space="preserve">平谷村</t>
  </si>
  <si>
    <t xml:space="preserve">根羽村</t>
  </si>
  <si>
    <t xml:space="preserve">下條村</t>
  </si>
  <si>
    <t xml:space="preserve">売木村</t>
  </si>
  <si>
    <t xml:space="preserve">天龍村</t>
  </si>
  <si>
    <t xml:space="preserve">泰阜村</t>
  </si>
  <si>
    <t xml:space="preserve">喬木村</t>
  </si>
  <si>
    <t xml:space="preserve">豊丘村</t>
  </si>
  <si>
    <t xml:space="preserve">大鹿村</t>
  </si>
  <si>
    <t xml:space="preserve">上松町</t>
  </si>
  <si>
    <t xml:space="preserve">南木曽町</t>
  </si>
  <si>
    <t xml:space="preserve">木祖村</t>
  </si>
  <si>
    <t xml:space="preserve">王滝村</t>
  </si>
  <si>
    <t xml:space="preserve">大桑村</t>
  </si>
  <si>
    <t xml:space="preserve">木曽町</t>
  </si>
  <si>
    <t xml:space="preserve">麻績村</t>
  </si>
  <si>
    <t xml:space="preserve">生坂村</t>
  </si>
  <si>
    <t xml:space="preserve">山形村</t>
  </si>
  <si>
    <t xml:space="preserve">朝日村</t>
  </si>
  <si>
    <t xml:space="preserve">筑北村</t>
  </si>
  <si>
    <t xml:space="preserve">松川村</t>
  </si>
  <si>
    <t xml:space="preserve">白馬村</t>
  </si>
  <si>
    <t xml:space="preserve">小谷村</t>
  </si>
  <si>
    <t xml:space="preserve">坂城町</t>
  </si>
  <si>
    <t xml:space="preserve">小布施町</t>
  </si>
  <si>
    <t xml:space="preserve">山ノ内町</t>
  </si>
  <si>
    <t xml:space="preserve">木島平村</t>
  </si>
  <si>
    <t xml:space="preserve">野沢温泉村</t>
  </si>
  <si>
    <t xml:space="preserve">信濃町</t>
  </si>
  <si>
    <t xml:space="preserve">小川村</t>
  </si>
  <si>
    <t xml:space="preserve">飯綱町</t>
  </si>
  <si>
    <t xml:space="preserve">栄村</t>
  </si>
  <si>
    <t xml:space="preserve">高山市</t>
  </si>
  <si>
    <t xml:space="preserve">関市</t>
  </si>
  <si>
    <t xml:space="preserve">中津川市</t>
  </si>
  <si>
    <t xml:space="preserve">美濃市</t>
  </si>
  <si>
    <t xml:space="preserve">瑞浪市</t>
  </si>
  <si>
    <t xml:space="preserve">羽島市</t>
  </si>
  <si>
    <t xml:space="preserve">恵那市</t>
  </si>
  <si>
    <t xml:space="preserve">美濃加茂市</t>
  </si>
  <si>
    <t xml:space="preserve">土岐市</t>
  </si>
  <si>
    <t xml:space="preserve">山県市</t>
  </si>
  <si>
    <t xml:space="preserve">瑞穂市</t>
  </si>
  <si>
    <t xml:space="preserve">飛騨市</t>
  </si>
  <si>
    <t xml:space="preserve">本巣市</t>
  </si>
  <si>
    <t xml:space="preserve">郡上市</t>
  </si>
  <si>
    <t xml:space="preserve">下呂市</t>
  </si>
  <si>
    <t xml:space="preserve">海津市</t>
  </si>
  <si>
    <t xml:space="preserve">岐南町</t>
  </si>
  <si>
    <t xml:space="preserve">笠松町</t>
  </si>
  <si>
    <t xml:space="preserve">養老町</t>
  </si>
  <si>
    <t xml:space="preserve">垂井町</t>
  </si>
  <si>
    <t xml:space="preserve">関ケ原町</t>
  </si>
  <si>
    <t xml:space="preserve">神戸町</t>
  </si>
  <si>
    <t xml:space="preserve">輪之内町</t>
  </si>
  <si>
    <t xml:space="preserve">安八町</t>
  </si>
  <si>
    <t xml:space="preserve">揖斐川町</t>
  </si>
  <si>
    <t xml:space="preserve">大野町</t>
  </si>
  <si>
    <t xml:space="preserve">北方町</t>
  </si>
  <si>
    <t xml:space="preserve">坂祝町</t>
  </si>
  <si>
    <t xml:space="preserve">富加町</t>
  </si>
  <si>
    <t xml:space="preserve">川辺町</t>
  </si>
  <si>
    <t xml:space="preserve">七宗町</t>
  </si>
  <si>
    <t xml:space="preserve">八百津町</t>
  </si>
  <si>
    <t xml:space="preserve">白川町</t>
  </si>
  <si>
    <t xml:space="preserve">東白川村</t>
  </si>
  <si>
    <t xml:space="preserve">御嵩町</t>
  </si>
  <si>
    <t xml:space="preserve">白川村</t>
  </si>
  <si>
    <t xml:space="preserve">熱海市</t>
  </si>
  <si>
    <t xml:space="preserve">伊東市</t>
  </si>
  <si>
    <t xml:space="preserve">下田市</t>
  </si>
  <si>
    <t xml:space="preserve">湖西市</t>
  </si>
  <si>
    <t xml:space="preserve">伊豆市</t>
  </si>
  <si>
    <t xml:space="preserve">御前崎市</t>
  </si>
  <si>
    <t xml:space="preserve">菊川市</t>
  </si>
  <si>
    <t xml:space="preserve">伊豆の国市</t>
  </si>
  <si>
    <t xml:space="preserve">牧之原市</t>
  </si>
  <si>
    <t xml:space="preserve">東伊豆町</t>
  </si>
  <si>
    <t xml:space="preserve">河津町</t>
  </si>
  <si>
    <t xml:space="preserve">南伊豆町</t>
  </si>
  <si>
    <t xml:space="preserve">松崎町</t>
  </si>
  <si>
    <t xml:space="preserve">西伊豆町</t>
  </si>
  <si>
    <t xml:space="preserve">吉田町</t>
  </si>
  <si>
    <t xml:space="preserve">南知多町</t>
  </si>
  <si>
    <t xml:space="preserve">武豊町</t>
  </si>
  <si>
    <t xml:space="preserve">伊勢市</t>
  </si>
  <si>
    <t xml:space="preserve">松阪市</t>
  </si>
  <si>
    <t xml:space="preserve">尾鷲市</t>
  </si>
  <si>
    <t xml:space="preserve">鳥羽市</t>
  </si>
  <si>
    <t xml:space="preserve">熊野市</t>
  </si>
  <si>
    <t xml:space="preserve">志摩市</t>
  </si>
  <si>
    <t xml:space="preserve">多気町</t>
  </si>
  <si>
    <t xml:space="preserve">大台町</t>
  </si>
  <si>
    <t xml:space="preserve">玉城町</t>
  </si>
  <si>
    <t xml:space="preserve">度会町</t>
  </si>
  <si>
    <t xml:space="preserve">大紀町</t>
  </si>
  <si>
    <t xml:space="preserve">南伊勢町</t>
  </si>
  <si>
    <t xml:space="preserve">紀北町</t>
  </si>
  <si>
    <t xml:space="preserve">御浜町</t>
  </si>
  <si>
    <t xml:space="preserve">紀宝町</t>
  </si>
  <si>
    <t xml:space="preserve">近江八幡市</t>
  </si>
  <si>
    <t xml:space="preserve">米原市</t>
  </si>
  <si>
    <t xml:space="preserve">竜王町</t>
  </si>
  <si>
    <t xml:space="preserve">愛荘町</t>
  </si>
  <si>
    <t xml:space="preserve">豊郷町</t>
  </si>
  <si>
    <t xml:space="preserve">甲良町</t>
  </si>
  <si>
    <t xml:space="preserve">多賀町</t>
  </si>
  <si>
    <t xml:space="preserve">福知山市</t>
  </si>
  <si>
    <t xml:space="preserve">舞鶴市</t>
  </si>
  <si>
    <t xml:space="preserve">綾部市</t>
  </si>
  <si>
    <t xml:space="preserve">宮津市</t>
  </si>
  <si>
    <t xml:space="preserve">京丹後市</t>
  </si>
  <si>
    <t xml:space="preserve">南丹市</t>
  </si>
  <si>
    <t xml:space="preserve">井手町</t>
  </si>
  <si>
    <t xml:space="preserve">宇治田原町</t>
  </si>
  <si>
    <t xml:space="preserve">笠置町</t>
  </si>
  <si>
    <t xml:space="preserve">和束町</t>
  </si>
  <si>
    <t xml:space="preserve">南山城村</t>
  </si>
  <si>
    <t xml:space="preserve">京丹波町</t>
  </si>
  <si>
    <t xml:space="preserve">伊根町</t>
  </si>
  <si>
    <t xml:space="preserve">与謝野町</t>
  </si>
  <si>
    <t xml:space="preserve">洲本市</t>
  </si>
  <si>
    <t xml:space="preserve">相生市</t>
  </si>
  <si>
    <t xml:space="preserve">豊岡市</t>
  </si>
  <si>
    <t xml:space="preserve">赤穂市</t>
  </si>
  <si>
    <t xml:space="preserve">西脇市</t>
  </si>
  <si>
    <t xml:space="preserve">小野市</t>
  </si>
  <si>
    <t xml:space="preserve">加西市</t>
  </si>
  <si>
    <t xml:space="preserve">丹波篠山市</t>
  </si>
  <si>
    <t xml:space="preserve">養父市</t>
  </si>
  <si>
    <t xml:space="preserve">丹波市</t>
  </si>
  <si>
    <t xml:space="preserve">南あわじ市</t>
  </si>
  <si>
    <t xml:space="preserve">朝来市</t>
  </si>
  <si>
    <t xml:space="preserve">淡路市</t>
  </si>
  <si>
    <t xml:space="preserve">宍粟市</t>
  </si>
  <si>
    <t xml:space="preserve">加東市</t>
  </si>
  <si>
    <t xml:space="preserve">たつの市</t>
  </si>
  <si>
    <t xml:space="preserve">多可町</t>
  </si>
  <si>
    <t xml:space="preserve">市川町</t>
  </si>
  <si>
    <t xml:space="preserve">福崎町</t>
  </si>
  <si>
    <t xml:space="preserve">神河町</t>
  </si>
  <si>
    <t xml:space="preserve">上郡町</t>
  </si>
  <si>
    <t xml:space="preserve">佐用町</t>
  </si>
  <si>
    <t xml:space="preserve">香美町</t>
  </si>
  <si>
    <t xml:space="preserve">新温泉町</t>
  </si>
  <si>
    <t xml:space="preserve">五條市</t>
  </si>
  <si>
    <t xml:space="preserve">御杖村</t>
  </si>
  <si>
    <t xml:space="preserve">高取町</t>
  </si>
  <si>
    <t xml:space="preserve">吉野町</t>
  </si>
  <si>
    <t xml:space="preserve">大淀町</t>
  </si>
  <si>
    <t xml:space="preserve">下市町</t>
  </si>
  <si>
    <t xml:space="preserve">黒滝村</t>
  </si>
  <si>
    <t xml:space="preserve">天川村</t>
  </si>
  <si>
    <t xml:space="preserve">野迫川村</t>
  </si>
  <si>
    <t xml:space="preserve">十津川村</t>
  </si>
  <si>
    <t xml:space="preserve">下北山村</t>
  </si>
  <si>
    <t xml:space="preserve">上北山村</t>
  </si>
  <si>
    <t xml:space="preserve">東吉野村</t>
  </si>
  <si>
    <t xml:space="preserve">海南市</t>
  </si>
  <si>
    <t xml:space="preserve">有田市</t>
  </si>
  <si>
    <t xml:space="preserve">御坊市</t>
  </si>
  <si>
    <t xml:space="preserve">田辺市</t>
  </si>
  <si>
    <t xml:space="preserve">新宮市</t>
  </si>
  <si>
    <t xml:space="preserve">紀の川市</t>
  </si>
  <si>
    <t xml:space="preserve">岩出市</t>
  </si>
  <si>
    <t xml:space="preserve">紀美野町</t>
  </si>
  <si>
    <t xml:space="preserve">かつらぎ町</t>
  </si>
  <si>
    <t xml:space="preserve">九度山町</t>
  </si>
  <si>
    <t xml:space="preserve">高野町</t>
  </si>
  <si>
    <t xml:space="preserve">湯浅町</t>
  </si>
  <si>
    <t xml:space="preserve">広川町</t>
  </si>
  <si>
    <t xml:space="preserve">有田川町</t>
  </si>
  <si>
    <t xml:space="preserve">由良町</t>
  </si>
  <si>
    <t xml:space="preserve">印南町</t>
  </si>
  <si>
    <t xml:space="preserve">みなべ町</t>
  </si>
  <si>
    <t xml:space="preserve">日高川町</t>
  </si>
  <si>
    <t xml:space="preserve">白浜町</t>
  </si>
  <si>
    <t xml:space="preserve">上富田町</t>
  </si>
  <si>
    <t xml:space="preserve">すさみ町</t>
  </si>
  <si>
    <t xml:space="preserve">那智勝浦町</t>
  </si>
  <si>
    <t xml:space="preserve">太地町</t>
  </si>
  <si>
    <t xml:space="preserve">古座川町</t>
  </si>
  <si>
    <t xml:space="preserve">北山村</t>
  </si>
  <si>
    <t xml:space="preserve">串本町</t>
  </si>
  <si>
    <t xml:space="preserve">鳥取市</t>
  </si>
  <si>
    <t xml:space="preserve">米子市</t>
  </si>
  <si>
    <t xml:space="preserve">倉吉市</t>
  </si>
  <si>
    <t xml:space="preserve">境港市</t>
  </si>
  <si>
    <t xml:space="preserve">岩美町</t>
  </si>
  <si>
    <t xml:space="preserve">若桜町</t>
  </si>
  <si>
    <t xml:space="preserve">智頭町</t>
  </si>
  <si>
    <t xml:space="preserve">八頭町</t>
  </si>
  <si>
    <t xml:space="preserve">三朝町</t>
  </si>
  <si>
    <t xml:space="preserve">湯梨浜町</t>
  </si>
  <si>
    <t xml:space="preserve">琴浦町</t>
  </si>
  <si>
    <t xml:space="preserve">北栄町</t>
  </si>
  <si>
    <t xml:space="preserve">日吉津村</t>
  </si>
  <si>
    <t xml:space="preserve">大山町</t>
  </si>
  <si>
    <t xml:space="preserve">伯耆町</t>
  </si>
  <si>
    <t xml:space="preserve">日南町</t>
  </si>
  <si>
    <t xml:space="preserve">江府町</t>
  </si>
  <si>
    <t xml:space="preserve">松江市</t>
  </si>
  <si>
    <t xml:space="preserve">浜田市</t>
  </si>
  <si>
    <t xml:space="preserve">出雲市</t>
  </si>
  <si>
    <t xml:space="preserve">益田市</t>
  </si>
  <si>
    <t xml:space="preserve">大田市</t>
  </si>
  <si>
    <t xml:space="preserve">安来市</t>
  </si>
  <si>
    <t xml:space="preserve">江津市</t>
  </si>
  <si>
    <t xml:space="preserve">雲南市</t>
  </si>
  <si>
    <t xml:space="preserve">奥出雲町</t>
  </si>
  <si>
    <t xml:space="preserve">飯南町</t>
  </si>
  <si>
    <t xml:space="preserve">川本町</t>
  </si>
  <si>
    <t xml:space="preserve">邑南町</t>
  </si>
  <si>
    <t xml:space="preserve">津和野町</t>
  </si>
  <si>
    <t xml:space="preserve">吉賀町</t>
  </si>
  <si>
    <t xml:space="preserve">海士町</t>
  </si>
  <si>
    <t xml:space="preserve">西ノ島町</t>
  </si>
  <si>
    <t xml:space="preserve">知夫村</t>
  </si>
  <si>
    <t xml:space="preserve">隠岐の島町</t>
  </si>
  <si>
    <t xml:space="preserve">倉敷市</t>
  </si>
  <si>
    <t xml:space="preserve">津山市</t>
  </si>
  <si>
    <t xml:space="preserve">玉野市</t>
  </si>
  <si>
    <t xml:space="preserve">笠岡市</t>
  </si>
  <si>
    <t xml:space="preserve">井原市</t>
  </si>
  <si>
    <t xml:space="preserve">総社市</t>
  </si>
  <si>
    <t xml:space="preserve">高梁市</t>
  </si>
  <si>
    <t xml:space="preserve">新見市</t>
  </si>
  <si>
    <t xml:space="preserve">備前市</t>
  </si>
  <si>
    <t xml:space="preserve">瀬戸内市</t>
  </si>
  <si>
    <t xml:space="preserve">赤磐市</t>
  </si>
  <si>
    <t xml:space="preserve">真庭市</t>
  </si>
  <si>
    <t xml:space="preserve">美作市</t>
  </si>
  <si>
    <t xml:space="preserve">浅口市</t>
  </si>
  <si>
    <t xml:space="preserve">和気町</t>
  </si>
  <si>
    <t xml:space="preserve">早島町</t>
  </si>
  <si>
    <t xml:space="preserve">里庄町</t>
  </si>
  <si>
    <t xml:space="preserve">矢掛町</t>
  </si>
  <si>
    <t xml:space="preserve">新庄村</t>
  </si>
  <si>
    <t xml:space="preserve">鏡野町</t>
  </si>
  <si>
    <t xml:space="preserve">勝央町</t>
  </si>
  <si>
    <t xml:space="preserve">奈義町</t>
  </si>
  <si>
    <t xml:space="preserve">西粟倉村</t>
  </si>
  <si>
    <t xml:space="preserve">久米南町</t>
  </si>
  <si>
    <t xml:space="preserve">美咲町</t>
  </si>
  <si>
    <t xml:space="preserve">吉備中央町</t>
  </si>
  <si>
    <t xml:space="preserve">呉市</t>
  </si>
  <si>
    <t xml:space="preserve">竹原市</t>
  </si>
  <si>
    <t xml:space="preserve">三原市</t>
  </si>
  <si>
    <t xml:space="preserve">尾道市</t>
  </si>
  <si>
    <t xml:space="preserve">福山市</t>
  </si>
  <si>
    <t xml:space="preserve">三次市</t>
  </si>
  <si>
    <t xml:space="preserve">庄原市</t>
  </si>
  <si>
    <t xml:space="preserve">大竹市</t>
  </si>
  <si>
    <t xml:space="preserve">安芸高田市</t>
  </si>
  <si>
    <t xml:space="preserve">江田島市</t>
  </si>
  <si>
    <t xml:space="preserve">熊野町</t>
  </si>
  <si>
    <t xml:space="preserve">安芸太田町</t>
  </si>
  <si>
    <t xml:space="preserve">北広島町</t>
  </si>
  <si>
    <t xml:space="preserve">大崎上島町</t>
  </si>
  <si>
    <t xml:space="preserve">世羅町</t>
  </si>
  <si>
    <t xml:space="preserve">神石高原町</t>
  </si>
  <si>
    <t xml:space="preserve">下関市</t>
  </si>
  <si>
    <t xml:space="preserve">宇部市</t>
  </si>
  <si>
    <t xml:space="preserve">山口市</t>
  </si>
  <si>
    <t xml:space="preserve">萩市</t>
  </si>
  <si>
    <t xml:space="preserve">防府市</t>
  </si>
  <si>
    <t xml:space="preserve">下松市</t>
  </si>
  <si>
    <t xml:space="preserve">岩国市</t>
  </si>
  <si>
    <t xml:space="preserve">光市</t>
  </si>
  <si>
    <t xml:space="preserve">長門市</t>
  </si>
  <si>
    <t xml:space="preserve">柳井市</t>
  </si>
  <si>
    <t xml:space="preserve">美祢市</t>
  </si>
  <si>
    <t xml:space="preserve">山陽小野田市</t>
  </si>
  <si>
    <t xml:space="preserve">周防大島町</t>
  </si>
  <si>
    <t xml:space="preserve">和木町</t>
  </si>
  <si>
    <t xml:space="preserve">上関町</t>
  </si>
  <si>
    <t xml:space="preserve">田布施町</t>
  </si>
  <si>
    <t xml:space="preserve">平生町</t>
  </si>
  <si>
    <t xml:space="preserve">阿武町</t>
  </si>
  <si>
    <t xml:space="preserve">鳴門市</t>
  </si>
  <si>
    <t xml:space="preserve">小松島市</t>
  </si>
  <si>
    <t xml:space="preserve">阿南市</t>
  </si>
  <si>
    <t xml:space="preserve">吉野川市</t>
  </si>
  <si>
    <t xml:space="preserve">阿波市</t>
  </si>
  <si>
    <t xml:space="preserve">美馬市</t>
  </si>
  <si>
    <t xml:space="preserve">三好市</t>
  </si>
  <si>
    <t xml:space="preserve">勝浦町</t>
  </si>
  <si>
    <t xml:space="preserve">上勝町</t>
  </si>
  <si>
    <t xml:space="preserve">佐那河内村</t>
  </si>
  <si>
    <t xml:space="preserve">石井町</t>
  </si>
  <si>
    <t xml:space="preserve">神山町</t>
  </si>
  <si>
    <t xml:space="preserve">那賀町</t>
  </si>
  <si>
    <t xml:space="preserve">牟岐町</t>
  </si>
  <si>
    <t xml:space="preserve">美波町</t>
  </si>
  <si>
    <t xml:space="preserve">海陽町</t>
  </si>
  <si>
    <t xml:space="preserve">松茂町</t>
  </si>
  <si>
    <t xml:space="preserve">北島町</t>
  </si>
  <si>
    <t xml:space="preserve">藍住町</t>
  </si>
  <si>
    <t xml:space="preserve">板野町</t>
  </si>
  <si>
    <t xml:space="preserve">上板町</t>
  </si>
  <si>
    <t xml:space="preserve">つるぎ町</t>
  </si>
  <si>
    <t xml:space="preserve">東みよし町</t>
  </si>
  <si>
    <t xml:space="preserve">丸亀市</t>
  </si>
  <si>
    <t xml:space="preserve">坂出市</t>
  </si>
  <si>
    <t xml:space="preserve">善通寺市</t>
  </si>
  <si>
    <t xml:space="preserve">観音寺市</t>
  </si>
  <si>
    <t xml:space="preserve">さぬき市</t>
  </si>
  <si>
    <t xml:space="preserve">東かがわ市</t>
  </si>
  <si>
    <t xml:space="preserve">三豊市</t>
  </si>
  <si>
    <t xml:space="preserve">土庄町</t>
  </si>
  <si>
    <t xml:space="preserve">小豆島町</t>
  </si>
  <si>
    <t xml:space="preserve">三木町</t>
  </si>
  <si>
    <t xml:space="preserve">直島町</t>
  </si>
  <si>
    <t xml:space="preserve">宇多津町</t>
  </si>
  <si>
    <t xml:space="preserve">綾川町</t>
  </si>
  <si>
    <t xml:space="preserve">琴平町</t>
  </si>
  <si>
    <t xml:space="preserve">多度津町</t>
  </si>
  <si>
    <t xml:space="preserve">まんのう町</t>
  </si>
  <si>
    <t xml:space="preserve">松山市</t>
  </si>
  <si>
    <t xml:space="preserve">今治市</t>
  </si>
  <si>
    <t xml:space="preserve">宇和島市</t>
  </si>
  <si>
    <t xml:space="preserve">八幡浜市</t>
  </si>
  <si>
    <t xml:space="preserve">新居浜市</t>
  </si>
  <si>
    <t xml:space="preserve">西条市</t>
  </si>
  <si>
    <t xml:space="preserve">大洲市</t>
  </si>
  <si>
    <t xml:space="preserve">伊予市</t>
  </si>
  <si>
    <t xml:space="preserve">四国中央市</t>
  </si>
  <si>
    <t xml:space="preserve">西予市</t>
  </si>
  <si>
    <t xml:space="preserve">東温市</t>
  </si>
  <si>
    <t xml:space="preserve">上島町</t>
  </si>
  <si>
    <t xml:space="preserve">久万高原町</t>
  </si>
  <si>
    <t xml:space="preserve">砥部町</t>
  </si>
  <si>
    <t xml:space="preserve">内子町</t>
  </si>
  <si>
    <t xml:space="preserve">伊方町</t>
  </si>
  <si>
    <t xml:space="preserve">松野町</t>
  </si>
  <si>
    <t xml:space="preserve">鬼北町</t>
  </si>
  <si>
    <t xml:space="preserve">愛南町</t>
  </si>
  <si>
    <t xml:space="preserve">高知市</t>
  </si>
  <si>
    <t xml:space="preserve">室戸市</t>
  </si>
  <si>
    <t xml:space="preserve">安芸市</t>
  </si>
  <si>
    <t xml:space="preserve">南国市</t>
  </si>
  <si>
    <t xml:space="preserve">土佐市</t>
  </si>
  <si>
    <t xml:space="preserve">須崎市</t>
  </si>
  <si>
    <t xml:space="preserve">宿毛市</t>
  </si>
  <si>
    <t xml:space="preserve">土佐清水市</t>
  </si>
  <si>
    <t xml:space="preserve">四万十市</t>
  </si>
  <si>
    <t xml:space="preserve">香南市</t>
  </si>
  <si>
    <t xml:space="preserve">香美市</t>
  </si>
  <si>
    <t xml:space="preserve">東洋町</t>
  </si>
  <si>
    <t xml:space="preserve">奈半利町</t>
  </si>
  <si>
    <t xml:space="preserve">田野町</t>
  </si>
  <si>
    <t xml:space="preserve">安田町</t>
  </si>
  <si>
    <t xml:space="preserve">北川村</t>
  </si>
  <si>
    <t xml:space="preserve">馬路村</t>
  </si>
  <si>
    <t xml:space="preserve">芸西村</t>
  </si>
  <si>
    <t xml:space="preserve">本山町</t>
  </si>
  <si>
    <t xml:space="preserve">大豊町</t>
  </si>
  <si>
    <t xml:space="preserve">土佐町</t>
  </si>
  <si>
    <t xml:space="preserve">大川村</t>
  </si>
  <si>
    <t xml:space="preserve">いの町</t>
  </si>
  <si>
    <t xml:space="preserve">仁淀川町</t>
  </si>
  <si>
    <t xml:space="preserve">中土佐町</t>
  </si>
  <si>
    <t xml:space="preserve">佐川町</t>
  </si>
  <si>
    <t xml:space="preserve">越知町</t>
  </si>
  <si>
    <t xml:space="preserve">梼原町</t>
  </si>
  <si>
    <t xml:space="preserve">日高村</t>
  </si>
  <si>
    <t xml:space="preserve">津野町</t>
  </si>
  <si>
    <t xml:space="preserve">四万十町</t>
  </si>
  <si>
    <t xml:space="preserve">大月町</t>
  </si>
  <si>
    <t xml:space="preserve">三原村</t>
  </si>
  <si>
    <t xml:space="preserve">黒潮町</t>
  </si>
  <si>
    <t xml:space="preserve">大牟田市</t>
  </si>
  <si>
    <t xml:space="preserve">久留米市</t>
  </si>
  <si>
    <t xml:space="preserve">直方市</t>
  </si>
  <si>
    <t xml:space="preserve">田川市</t>
  </si>
  <si>
    <t xml:space="preserve">柳川市</t>
  </si>
  <si>
    <t xml:space="preserve">八女市</t>
  </si>
  <si>
    <t xml:space="preserve">筑後市</t>
  </si>
  <si>
    <t xml:space="preserve">大川市</t>
  </si>
  <si>
    <t xml:space="preserve">行橋市</t>
  </si>
  <si>
    <t xml:space="preserve">豊前市</t>
  </si>
  <si>
    <t xml:space="preserve">中間市</t>
  </si>
  <si>
    <t xml:space="preserve">小郡市</t>
  </si>
  <si>
    <t xml:space="preserve">宗像市</t>
  </si>
  <si>
    <t xml:space="preserve">うきは市</t>
  </si>
  <si>
    <t xml:space="preserve">宮若市</t>
  </si>
  <si>
    <t xml:space="preserve">嘉麻市</t>
  </si>
  <si>
    <t xml:space="preserve">朝倉市</t>
  </si>
  <si>
    <t xml:space="preserve">みやま市</t>
  </si>
  <si>
    <t xml:space="preserve">宇美町</t>
  </si>
  <si>
    <t xml:space="preserve">篠栗町</t>
  </si>
  <si>
    <t xml:space="preserve">志免町</t>
  </si>
  <si>
    <t xml:space="preserve">須恵町</t>
  </si>
  <si>
    <t xml:space="preserve">新宮町</t>
  </si>
  <si>
    <t xml:space="preserve">久山町</t>
  </si>
  <si>
    <t xml:space="preserve">芦屋町</t>
  </si>
  <si>
    <t xml:space="preserve">水巻町</t>
  </si>
  <si>
    <t xml:space="preserve">岡垣町</t>
  </si>
  <si>
    <t xml:space="preserve">遠賀町</t>
  </si>
  <si>
    <t xml:space="preserve">小竹町</t>
  </si>
  <si>
    <t xml:space="preserve">鞍手町</t>
  </si>
  <si>
    <t xml:space="preserve">桂川町</t>
  </si>
  <si>
    <t xml:space="preserve">筑前町</t>
  </si>
  <si>
    <t xml:space="preserve">東峰村</t>
  </si>
  <si>
    <t xml:space="preserve">大刀洗町</t>
  </si>
  <si>
    <t xml:space="preserve">大木町</t>
  </si>
  <si>
    <t xml:space="preserve">香春町</t>
  </si>
  <si>
    <t xml:space="preserve">添田町</t>
  </si>
  <si>
    <t xml:space="preserve">糸田町</t>
  </si>
  <si>
    <t xml:space="preserve">大任町</t>
  </si>
  <si>
    <t xml:space="preserve">赤村</t>
  </si>
  <si>
    <t xml:space="preserve">福智町</t>
  </si>
  <si>
    <t xml:space="preserve">苅田町</t>
  </si>
  <si>
    <t xml:space="preserve">みやこ町</t>
  </si>
  <si>
    <t xml:space="preserve">吉富町</t>
  </si>
  <si>
    <t xml:space="preserve">上毛町</t>
  </si>
  <si>
    <t xml:space="preserve">築上町</t>
  </si>
  <si>
    <t xml:space="preserve">佐賀市</t>
  </si>
  <si>
    <t xml:space="preserve">唐津市</t>
  </si>
  <si>
    <t xml:space="preserve">鳥栖市</t>
  </si>
  <si>
    <t xml:space="preserve">多久市</t>
  </si>
  <si>
    <t xml:space="preserve">伊万里市</t>
  </si>
  <si>
    <t xml:space="preserve">武雄市</t>
  </si>
  <si>
    <t xml:space="preserve">鹿島市</t>
  </si>
  <si>
    <t xml:space="preserve">小城市</t>
  </si>
  <si>
    <t xml:space="preserve">嬉野市</t>
  </si>
  <si>
    <t xml:space="preserve">神埼市</t>
  </si>
  <si>
    <t xml:space="preserve">吉野ヶ里町</t>
  </si>
  <si>
    <t xml:space="preserve">基山町</t>
  </si>
  <si>
    <t xml:space="preserve">上峰町</t>
  </si>
  <si>
    <t xml:space="preserve">みやき町</t>
  </si>
  <si>
    <t xml:space="preserve">玄海町</t>
  </si>
  <si>
    <t xml:space="preserve">有田町</t>
  </si>
  <si>
    <t xml:space="preserve">大町町</t>
  </si>
  <si>
    <t xml:space="preserve">江北町</t>
  </si>
  <si>
    <t xml:space="preserve">白石町</t>
  </si>
  <si>
    <t xml:space="preserve">太良町</t>
  </si>
  <si>
    <t xml:space="preserve">佐世保市</t>
  </si>
  <si>
    <t xml:space="preserve">島原市</t>
  </si>
  <si>
    <t xml:space="preserve">諫早市</t>
  </si>
  <si>
    <t xml:space="preserve">大村市</t>
  </si>
  <si>
    <t xml:space="preserve">平戸市</t>
  </si>
  <si>
    <t xml:space="preserve">松浦市</t>
  </si>
  <si>
    <t xml:space="preserve">対馬市</t>
  </si>
  <si>
    <t xml:space="preserve">壱岐市</t>
  </si>
  <si>
    <t xml:space="preserve">五島市</t>
  </si>
  <si>
    <t xml:space="preserve">西海市</t>
  </si>
  <si>
    <t xml:space="preserve">雲仙市</t>
  </si>
  <si>
    <t xml:space="preserve">南島原市</t>
  </si>
  <si>
    <t xml:space="preserve">長与町</t>
  </si>
  <si>
    <t xml:space="preserve">時津町</t>
  </si>
  <si>
    <t xml:space="preserve">東彼杵町</t>
  </si>
  <si>
    <t xml:space="preserve">川棚町</t>
  </si>
  <si>
    <t xml:space="preserve">波佐見町</t>
  </si>
  <si>
    <t xml:space="preserve">小値賀町</t>
  </si>
  <si>
    <t xml:space="preserve">佐々町</t>
  </si>
  <si>
    <t xml:space="preserve">新上五島町</t>
  </si>
  <si>
    <t xml:space="preserve">熊本市</t>
  </si>
  <si>
    <t xml:space="preserve">八代市</t>
  </si>
  <si>
    <t xml:space="preserve">人吉市</t>
  </si>
  <si>
    <t xml:space="preserve">荒尾市</t>
  </si>
  <si>
    <t xml:space="preserve">水俣市</t>
  </si>
  <si>
    <t xml:space="preserve">玉名市</t>
  </si>
  <si>
    <t xml:space="preserve">山鹿市</t>
  </si>
  <si>
    <t xml:space="preserve">菊池市</t>
  </si>
  <si>
    <t xml:space="preserve">宇土市</t>
  </si>
  <si>
    <t xml:space="preserve">上天草市</t>
  </si>
  <si>
    <t xml:space="preserve">宇城市</t>
  </si>
  <si>
    <t xml:space="preserve">阿蘇市</t>
  </si>
  <si>
    <t xml:space="preserve">天草市</t>
  </si>
  <si>
    <t xml:space="preserve">合志市</t>
  </si>
  <si>
    <t xml:space="preserve">玉東町</t>
  </si>
  <si>
    <t xml:space="preserve">南関町</t>
  </si>
  <si>
    <t xml:space="preserve">長洲町</t>
  </si>
  <si>
    <t xml:space="preserve">和水町</t>
  </si>
  <si>
    <t xml:space="preserve">大津町</t>
  </si>
  <si>
    <t xml:space="preserve">菊陽町</t>
  </si>
  <si>
    <t xml:space="preserve">南小国町</t>
  </si>
  <si>
    <t xml:space="preserve">産山村</t>
  </si>
  <si>
    <t xml:space="preserve">西原村</t>
  </si>
  <si>
    <t xml:space="preserve">南阿蘇村</t>
  </si>
  <si>
    <t xml:space="preserve">御船町</t>
  </si>
  <si>
    <t xml:space="preserve">嘉島町</t>
  </si>
  <si>
    <t xml:space="preserve">益城町</t>
  </si>
  <si>
    <t xml:space="preserve">甲佐町</t>
  </si>
  <si>
    <t xml:space="preserve">山都町</t>
  </si>
  <si>
    <t xml:space="preserve">氷川町</t>
  </si>
  <si>
    <t xml:space="preserve">芦北町</t>
  </si>
  <si>
    <t xml:space="preserve">津奈木町</t>
  </si>
  <si>
    <t xml:space="preserve">錦町</t>
  </si>
  <si>
    <t xml:space="preserve">多良木町</t>
  </si>
  <si>
    <t xml:space="preserve">湯前町</t>
  </si>
  <si>
    <t xml:space="preserve">水上村</t>
  </si>
  <si>
    <t xml:space="preserve">相良村</t>
  </si>
  <si>
    <t xml:space="preserve">五木村</t>
  </si>
  <si>
    <t xml:space="preserve">山江村</t>
  </si>
  <si>
    <t xml:space="preserve">球磨村</t>
  </si>
  <si>
    <t xml:space="preserve">あさぎり町</t>
  </si>
  <si>
    <t xml:space="preserve">苓北町</t>
  </si>
  <si>
    <t xml:space="preserve">大分市</t>
  </si>
  <si>
    <t xml:space="preserve">別府市</t>
  </si>
  <si>
    <t xml:space="preserve">中津市</t>
  </si>
  <si>
    <t xml:space="preserve">日田市</t>
  </si>
  <si>
    <t xml:space="preserve">佐伯市</t>
  </si>
  <si>
    <t xml:space="preserve">臼杵市</t>
  </si>
  <si>
    <t xml:space="preserve">津久見市</t>
  </si>
  <si>
    <t xml:space="preserve">竹田市</t>
  </si>
  <si>
    <t xml:space="preserve">豊後高田市</t>
  </si>
  <si>
    <t xml:space="preserve">杵築市</t>
  </si>
  <si>
    <t xml:space="preserve">宇佐市</t>
  </si>
  <si>
    <t xml:space="preserve">豊後大野市</t>
  </si>
  <si>
    <t xml:space="preserve">由布市</t>
  </si>
  <si>
    <t xml:space="preserve">国東市</t>
  </si>
  <si>
    <t xml:space="preserve">姫島村</t>
  </si>
  <si>
    <t xml:space="preserve">日出町</t>
  </si>
  <si>
    <t xml:space="preserve">九重町</t>
  </si>
  <si>
    <t xml:space="preserve">玖珠町</t>
  </si>
  <si>
    <t xml:space="preserve">宮崎市</t>
  </si>
  <si>
    <t xml:space="preserve">都城市</t>
  </si>
  <si>
    <t xml:space="preserve">延岡市</t>
  </si>
  <si>
    <t xml:space="preserve">日南市</t>
  </si>
  <si>
    <t xml:space="preserve">小林市</t>
  </si>
  <si>
    <t xml:space="preserve">日向市</t>
  </si>
  <si>
    <t xml:space="preserve">串間市</t>
  </si>
  <si>
    <t xml:space="preserve">西都市</t>
  </si>
  <si>
    <t xml:space="preserve">えびの市</t>
  </si>
  <si>
    <t xml:space="preserve">三股町</t>
  </si>
  <si>
    <t xml:space="preserve">高原町</t>
  </si>
  <si>
    <t xml:space="preserve">国富町</t>
  </si>
  <si>
    <t xml:space="preserve">綾町</t>
  </si>
  <si>
    <t xml:space="preserve">高鍋町</t>
  </si>
  <si>
    <t xml:space="preserve">新富町</t>
  </si>
  <si>
    <t xml:space="preserve">西米良村</t>
  </si>
  <si>
    <t xml:space="preserve">木城町</t>
  </si>
  <si>
    <t xml:space="preserve">川南町</t>
  </si>
  <si>
    <t xml:space="preserve">都農町</t>
  </si>
  <si>
    <t xml:space="preserve">門川町</t>
  </si>
  <si>
    <t xml:space="preserve">諸塚村</t>
  </si>
  <si>
    <t xml:space="preserve">椎葉村</t>
  </si>
  <si>
    <t xml:space="preserve">高千穂町</t>
  </si>
  <si>
    <t xml:space="preserve">日之影町</t>
  </si>
  <si>
    <t xml:space="preserve">五ヶ瀬町</t>
  </si>
  <si>
    <t xml:space="preserve">鹿児島市</t>
  </si>
  <si>
    <t xml:space="preserve">鹿屋市</t>
  </si>
  <si>
    <t xml:space="preserve">枕崎市</t>
  </si>
  <si>
    <t xml:space="preserve">阿久根市</t>
  </si>
  <si>
    <t xml:space="preserve">出水市</t>
  </si>
  <si>
    <t xml:space="preserve">指宿市</t>
  </si>
  <si>
    <t xml:space="preserve">西之表市</t>
  </si>
  <si>
    <t xml:space="preserve">垂水市</t>
  </si>
  <si>
    <t xml:space="preserve">薩摩川内市</t>
  </si>
  <si>
    <t xml:space="preserve">日置市</t>
  </si>
  <si>
    <t xml:space="preserve">曽於市</t>
  </si>
  <si>
    <t xml:space="preserve">霧島市</t>
  </si>
  <si>
    <t xml:space="preserve">いちき串木野市</t>
  </si>
  <si>
    <t xml:space="preserve">南さつま市</t>
  </si>
  <si>
    <t xml:space="preserve">志布志市</t>
  </si>
  <si>
    <t xml:space="preserve">奄美市</t>
  </si>
  <si>
    <t xml:space="preserve">南九州市</t>
  </si>
  <si>
    <t xml:space="preserve">伊佐市</t>
  </si>
  <si>
    <t xml:space="preserve">姶良市</t>
  </si>
  <si>
    <t xml:space="preserve">三島村</t>
  </si>
  <si>
    <t xml:space="preserve">十島村</t>
  </si>
  <si>
    <t xml:space="preserve">さつま町</t>
  </si>
  <si>
    <t xml:space="preserve">長島町</t>
  </si>
  <si>
    <t xml:space="preserve">湧水町</t>
  </si>
  <si>
    <t xml:space="preserve">大崎町</t>
  </si>
  <si>
    <t xml:space="preserve">東串良町</t>
  </si>
  <si>
    <t xml:space="preserve">錦江町</t>
  </si>
  <si>
    <t xml:space="preserve">南大隅町</t>
  </si>
  <si>
    <t xml:space="preserve">肝付町</t>
  </si>
  <si>
    <t xml:space="preserve">中種子町</t>
  </si>
  <si>
    <t xml:space="preserve">南種子町</t>
  </si>
  <si>
    <t xml:space="preserve">屋久島町</t>
  </si>
  <si>
    <t xml:space="preserve">大和村</t>
  </si>
  <si>
    <t xml:space="preserve">宇検村</t>
  </si>
  <si>
    <t xml:space="preserve">瀬戸内町</t>
  </si>
  <si>
    <t xml:space="preserve">龍郷町</t>
  </si>
  <si>
    <t xml:space="preserve">喜界町</t>
  </si>
  <si>
    <t xml:space="preserve">徳之島町</t>
  </si>
  <si>
    <t xml:space="preserve">天城町</t>
  </si>
  <si>
    <t xml:space="preserve">伊仙町</t>
  </si>
  <si>
    <t xml:space="preserve">和泊町</t>
  </si>
  <si>
    <t xml:space="preserve">知名町</t>
  </si>
  <si>
    <t xml:space="preserve">与論町</t>
  </si>
  <si>
    <t xml:space="preserve">那覇市</t>
  </si>
  <si>
    <t xml:space="preserve">宜野湾市</t>
  </si>
  <si>
    <t xml:space="preserve">石垣市</t>
  </si>
  <si>
    <t xml:space="preserve">浦添市</t>
  </si>
  <si>
    <t xml:space="preserve">名護市</t>
  </si>
  <si>
    <t xml:space="preserve">糸満市</t>
  </si>
  <si>
    <t xml:space="preserve">沖縄市</t>
  </si>
  <si>
    <t xml:space="preserve">豊見城市</t>
  </si>
  <si>
    <t xml:space="preserve">うるま市</t>
  </si>
  <si>
    <t xml:space="preserve">宮古島市</t>
  </si>
  <si>
    <t xml:space="preserve">南城市</t>
  </si>
  <si>
    <t xml:space="preserve">国頭村</t>
  </si>
  <si>
    <t xml:space="preserve">大宜味村</t>
  </si>
  <si>
    <t xml:space="preserve">東村</t>
  </si>
  <si>
    <t xml:space="preserve">今帰仁村</t>
  </si>
  <si>
    <t xml:space="preserve">本部町</t>
  </si>
  <si>
    <t xml:space="preserve">恩納村</t>
  </si>
  <si>
    <t xml:space="preserve">宜野座村</t>
  </si>
  <si>
    <t xml:space="preserve">金武町</t>
  </si>
  <si>
    <t xml:space="preserve">伊江村</t>
  </si>
  <si>
    <t xml:space="preserve">読谷村</t>
  </si>
  <si>
    <t xml:space="preserve">嘉手納町</t>
  </si>
  <si>
    <t xml:space="preserve">北谷町</t>
  </si>
  <si>
    <t xml:space="preserve">北中城村</t>
  </si>
  <si>
    <t xml:space="preserve">中城村</t>
  </si>
  <si>
    <t xml:space="preserve">西原町</t>
  </si>
  <si>
    <t xml:space="preserve">与那原町</t>
  </si>
  <si>
    <t xml:space="preserve">南風原町</t>
  </si>
  <si>
    <t xml:space="preserve">渡嘉敷村</t>
  </si>
  <si>
    <t xml:space="preserve">座間味村</t>
  </si>
  <si>
    <t xml:space="preserve">粟国村</t>
  </si>
  <si>
    <t xml:space="preserve">渡名喜村</t>
  </si>
  <si>
    <t xml:space="preserve">南大東村</t>
  </si>
  <si>
    <t xml:space="preserve">北大東村</t>
  </si>
  <si>
    <t xml:space="preserve">伊平屋村</t>
  </si>
  <si>
    <t xml:space="preserve">伊是名村</t>
  </si>
  <si>
    <t xml:space="preserve">久米島町</t>
  </si>
  <si>
    <t xml:space="preserve">八重瀬町</t>
  </si>
  <si>
    <t xml:space="preserve">多良間村</t>
  </si>
  <si>
    <t xml:space="preserve">竹富町</t>
  </si>
  <si>
    <t xml:space="preserve">与那国町</t>
  </si>
  <si>
    <t xml:space="preserve">事業所の所在地（都道府県）</t>
  </si>
  <si>
    <t xml:space="preserve">事業所の所在地（市区町村）</t>
  </si>
  <si>
    <r>
      <rPr>
        <sz val="11"/>
        <rFont val="ＭＳ Ｐゴシック"/>
        <family val="3"/>
        <charset val="128"/>
      </rPr>
      <t xml:space="preserve">1</t>
    </r>
    <r>
      <rPr>
        <sz val="11"/>
        <rFont val="Noto Sans CJK JP"/>
        <family val="2"/>
      </rPr>
      <t xml:space="preserve">単位あたりの単価</t>
    </r>
  </si>
  <si>
    <t xml:space="preserve">定期巡回･随時対応型訪問介護看護</t>
  </si>
  <si>
    <t xml:space="preserve">（介護予防）訪問入浴介護</t>
  </si>
  <si>
    <t xml:space="preserve">（介護予防）通所リハビリテーション</t>
  </si>
  <si>
    <t xml:space="preserve">（介護予防）特定施設入居者生活介護</t>
  </si>
  <si>
    <t xml:space="preserve">（介護予防）認知症対応型通所介護</t>
  </si>
  <si>
    <t xml:space="preserve">（介護予防）小規模多機能型居宅介護</t>
  </si>
  <si>
    <t xml:space="preserve">看護小規模多機能型居宅介護</t>
  </si>
  <si>
    <t xml:space="preserve">（介護予防）認知症対応型共同生活介護</t>
  </si>
  <si>
    <t xml:space="preserve">介護老人福祉施設</t>
  </si>
  <si>
    <t xml:space="preserve">（介護予防）短期入所生活介護</t>
  </si>
  <si>
    <t xml:space="preserve">介護老人保健施設</t>
  </si>
  <si>
    <t xml:space="preserve">（介護予防）短期入所療養介護（老健）</t>
  </si>
  <si>
    <r>
      <rPr>
        <sz val="11"/>
        <rFont val="Noto Sans CJK JP"/>
        <family val="2"/>
      </rPr>
      <t xml:space="preserve">（介護予防）短期入所療養介護 （病院等（老健以外）</t>
    </r>
    <r>
      <rPr>
        <sz val="11"/>
        <rFont val="ＭＳ Ｐゴシック"/>
        <family val="3"/>
        <charset val="128"/>
      </rPr>
      <t xml:space="preserve">)</t>
    </r>
  </si>
  <si>
    <t xml:space="preserve">介護医療院</t>
  </si>
  <si>
    <t xml:space="preserve">（介護予防）短期入所療養介護（医療院）</t>
  </si>
  <si>
    <t xml:space="preserve">訪問型サービス（総合事業）</t>
  </si>
  <si>
    <t xml:space="preserve">通所型サービス（総合事業）</t>
  </si>
  <si>
    <t xml:space="preserve">府中市（東京都）</t>
  </si>
  <si>
    <t xml:space="preserve">森町（北海道）</t>
  </si>
  <si>
    <t xml:space="preserve">清水町（北海道）</t>
  </si>
  <si>
    <t xml:space="preserve">南部町（青森県）</t>
  </si>
  <si>
    <t xml:space="preserve">太子町（大阪府）</t>
  </si>
  <si>
    <t xml:space="preserve">朝日町（山形県）</t>
  </si>
  <si>
    <t xml:space="preserve">南部町（山梨県）</t>
  </si>
  <si>
    <t xml:space="preserve">川西町（山形県）</t>
  </si>
  <si>
    <t xml:space="preserve">清水町（静岡県）</t>
  </si>
  <si>
    <t xml:space="preserve">森町（静岡県）</t>
  </si>
  <si>
    <t xml:space="preserve">朝日町（三重県）</t>
  </si>
  <si>
    <t xml:space="preserve">日野町（滋賀県）</t>
  </si>
  <si>
    <t xml:space="preserve">川西町（奈良県）</t>
  </si>
  <si>
    <t xml:space="preserve">朝日町（富山県）</t>
  </si>
  <si>
    <t xml:space="preserve">太子町（兵庫県）</t>
  </si>
  <si>
    <t xml:space="preserve">南部町（鳥取県）</t>
  </si>
  <si>
    <t xml:space="preserve">日野町（鳥取県）</t>
  </si>
  <si>
    <t xml:space="preserve">府中市（広島県）</t>
  </si>
  <si>
    <t xml:space="preserve">表１　加算率一覧</t>
  </si>
  <si>
    <t xml:space="preserve">表２　キャリアパス要件Ⅴ（介護福祉士等の配置要件）</t>
  </si>
  <si>
    <t xml:space="preserve">表４</t>
  </si>
  <si>
    <t xml:space="preserve">表５</t>
  </si>
  <si>
    <r>
      <rPr>
        <sz val="10"/>
        <rFont val="Noto Sans CJK JP"/>
        <family val="2"/>
      </rPr>
      <t xml:space="preserve">表６　処遇改善加算の加算区分 </t>
    </r>
    <r>
      <rPr>
        <sz val="10"/>
        <rFont val="ＭＳ Ｐゴシック"/>
        <family val="3"/>
        <charset val="128"/>
      </rPr>
      <t xml:space="preserve">R7</t>
    </r>
    <r>
      <rPr>
        <sz val="10"/>
        <rFont val="Noto Sans CJK JP"/>
        <family val="2"/>
      </rPr>
      <t xml:space="preserve">様式用</t>
    </r>
  </si>
  <si>
    <t xml:space="preserve">表７　キャリアパス要件Ⅳ　規定人数集計対象外リスト</t>
  </si>
  <si>
    <t xml:space="preserve">表８　月額賃金改善要件Ⅱが適用される加算区分</t>
  </si>
  <si>
    <t xml:space="preserve">コード名</t>
  </si>
  <si>
    <t xml:space="preserve">介護職員処遇改善加算</t>
  </si>
  <si>
    <t xml:space="preserve">介護職員等特定処遇改善加算</t>
  </si>
  <si>
    <t xml:space="preserve">介護職員等ベースアップ等支援加算</t>
  </si>
  <si>
    <t xml:space="preserve">介護職員等処遇改善加算</t>
  </si>
  <si>
    <t xml:space="preserve">（参考）令和６年度介護報酬改定による引上げ分</t>
  </si>
  <si>
    <t xml:space="preserve">介護福祉士等の配置要件</t>
  </si>
  <si>
    <t xml:space="preserve">○</t>
  </si>
  <si>
    <t xml:space="preserve">処遇改善加算Ⅰ</t>
  </si>
  <si>
    <t xml:space="preserve">計算用</t>
  </si>
  <si>
    <t xml:space="preserve">処遇改善加算の算定区分</t>
  </si>
  <si>
    <t xml:space="preserve">対象</t>
  </si>
  <si>
    <t xml:space="preserve">令和７年３月時点の加算区分</t>
  </si>
  <si>
    <t xml:space="preserve">キャリアパス要件等の適合状況に応じた加算率</t>
  </si>
  <si>
    <t xml:space="preserve">サービス提供体制強化加算等の算定状況に応じた加算率</t>
  </si>
  <si>
    <t xml:space="preserve">各要件の適合状況に応じた加算率（処遇改善加算（Ⅴ）は経過措置区分）</t>
  </si>
  <si>
    <t xml:space="preserve">処遇改善加算Ⅱ</t>
  </si>
  <si>
    <t xml:space="preserve">旧処遇改善加算Ⅰ</t>
  </si>
  <si>
    <t xml:space="preserve">旧処遇改善加算Ⅱ</t>
  </si>
  <si>
    <t xml:space="preserve">旧処遇改善加算Ⅲ</t>
  </si>
  <si>
    <t xml:space="preserve">旧処遇改善加算なし</t>
  </si>
  <si>
    <t xml:space="preserve">特定加算Ⅰ</t>
  </si>
  <si>
    <t xml:space="preserve">特定加算Ⅱ</t>
  </si>
  <si>
    <t xml:space="preserve">特定加算なし</t>
  </si>
  <si>
    <t xml:space="preserve">ベア加算あり</t>
  </si>
  <si>
    <t xml:space="preserve">ベア加算なし</t>
  </si>
  <si>
    <t xml:space="preserve">処遇改善加算Ⅲ</t>
  </si>
  <si>
    <t xml:space="preserve">処遇改善加算Ⅳ</t>
  </si>
  <si>
    <t xml:space="preserve">処遇改善加算Ⅴ（１）</t>
  </si>
  <si>
    <t xml:space="preserve">処遇改善加算Ⅴ（２）</t>
  </si>
  <si>
    <t xml:space="preserve">処遇改善加算Ⅴ（３）</t>
  </si>
  <si>
    <t xml:space="preserve">処遇改善加算Ⅴ（４）</t>
  </si>
  <si>
    <t xml:space="preserve">処遇改善加算Ⅴ（５）</t>
  </si>
  <si>
    <t xml:space="preserve">処遇改善加算Ⅴ（６）</t>
  </si>
  <si>
    <t xml:space="preserve">処遇改善加算Ⅴ（７）</t>
  </si>
  <si>
    <t xml:space="preserve">処遇改善加算Ⅴ（８）</t>
  </si>
  <si>
    <t xml:space="preserve">処遇改善加算Ⅴ（９）</t>
  </si>
  <si>
    <r>
      <rPr>
        <sz val="10"/>
        <rFont val="Noto Sans CJK JP"/>
        <family val="2"/>
      </rPr>
      <t xml:space="preserve">処遇改善加算Ⅴ（</t>
    </r>
    <r>
      <rPr>
        <sz val="10"/>
        <rFont val="ＭＳ Ｐゴシック"/>
        <family val="3"/>
        <charset val="128"/>
      </rPr>
      <t xml:space="preserve">10</t>
    </r>
    <r>
      <rPr>
        <sz val="10"/>
        <rFont val="Noto Sans CJK JP"/>
        <family val="2"/>
      </rPr>
      <t xml:space="preserve">）</t>
    </r>
  </si>
  <si>
    <r>
      <rPr>
        <sz val="10"/>
        <rFont val="Noto Sans CJK JP"/>
        <family val="2"/>
      </rPr>
      <t xml:space="preserve">処遇改善加算Ⅴ（</t>
    </r>
    <r>
      <rPr>
        <sz val="10"/>
        <rFont val="ＭＳ Ｐゴシック"/>
        <family val="3"/>
        <charset val="128"/>
      </rPr>
      <t xml:space="preserve">11</t>
    </r>
    <r>
      <rPr>
        <sz val="10"/>
        <rFont val="Noto Sans CJK JP"/>
        <family val="2"/>
      </rPr>
      <t xml:space="preserve">）</t>
    </r>
  </si>
  <si>
    <r>
      <rPr>
        <sz val="10"/>
        <rFont val="Noto Sans CJK JP"/>
        <family val="2"/>
      </rPr>
      <t xml:space="preserve">処遇改善加算Ⅴ（</t>
    </r>
    <r>
      <rPr>
        <sz val="10"/>
        <rFont val="ＭＳ Ｐゴシック"/>
        <family val="3"/>
        <charset val="128"/>
      </rPr>
      <t xml:space="preserve">12</t>
    </r>
    <r>
      <rPr>
        <sz val="10"/>
        <rFont val="Noto Sans CJK JP"/>
        <family val="2"/>
      </rPr>
      <t xml:space="preserve">）</t>
    </r>
  </si>
  <si>
    <r>
      <rPr>
        <sz val="10"/>
        <rFont val="Noto Sans CJK JP"/>
        <family val="2"/>
      </rPr>
      <t xml:space="preserve">処遇改善加算Ⅴ（</t>
    </r>
    <r>
      <rPr>
        <sz val="10"/>
        <rFont val="ＭＳ Ｐゴシック"/>
        <family val="3"/>
        <charset val="128"/>
      </rPr>
      <t xml:space="preserve">13</t>
    </r>
    <r>
      <rPr>
        <sz val="10"/>
        <rFont val="Noto Sans CJK JP"/>
        <family val="2"/>
      </rPr>
      <t xml:space="preserve">）</t>
    </r>
  </si>
  <si>
    <r>
      <rPr>
        <sz val="10"/>
        <rFont val="Noto Sans CJK JP"/>
        <family val="2"/>
      </rPr>
      <t xml:space="preserve">処遇改善加算Ⅴ（</t>
    </r>
    <r>
      <rPr>
        <sz val="10"/>
        <rFont val="ＭＳ Ｐゴシック"/>
        <family val="3"/>
        <charset val="128"/>
      </rPr>
      <t xml:space="preserve">14</t>
    </r>
    <r>
      <rPr>
        <sz val="10"/>
        <rFont val="Noto Sans CJK JP"/>
        <family val="2"/>
      </rPr>
      <t xml:space="preserve">）</t>
    </r>
  </si>
  <si>
    <t xml:space="preserve">処遇改善加算なし</t>
  </si>
  <si>
    <t xml:space="preserve">自然移行の処遇改善加算Ⅴの区分</t>
  </si>
  <si>
    <t xml:space="preserve">特定事業所加算Ⅰ</t>
  </si>
  <si>
    <t xml:space="preserve">特定事業所加算Ⅱ</t>
  </si>
  <si>
    <t xml:space="preserve">サービス提供体制強化加算Ⅰ</t>
  </si>
  <si>
    <t xml:space="preserve">サービス提供体制強化加算Ⅱ</t>
  </si>
  <si>
    <t xml:space="preserve">令和７年度中に満たす</t>
  </si>
  <si>
    <t xml:space="preserve">対象外</t>
  </si>
  <si>
    <t xml:space="preserve">サービス提供体制強化加算Ⅲイ又はロ</t>
  </si>
  <si>
    <t xml:space="preserve">入居継続支援加算Ⅰ又はⅡ</t>
  </si>
  <si>
    <t xml:space="preserve">日常生活継続支援加算Ⅰ又はⅡ</t>
  </si>
  <si>
    <t xml:space="preserve">併設本体施設において処遇改善加算Ⅰの届出あり</t>
  </si>
  <si>
    <t xml:space="preserve">併設本体事業所において処遇改善加算Ⅰの届出あり</t>
  </si>
  <si>
    <t xml:space="preserve">特定事業所加算Ⅰ又はⅡに準じる市町村独自の加算</t>
  </si>
  <si>
    <t xml:space="preserve">サービス提供体制強化加算Ⅰ又はⅡに準じる市町村独自の加算</t>
  </si>
  <si>
    <t xml:space="preserve">注１　地域密着型通所介護のサービス提供体制強化加算Ⅲイ又はロは療養通所介護費を算定する場合のみ</t>
  </si>
  <si>
    <t xml:space="preserve">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</si>
</sst>
</file>

<file path=xl/styles.xml><?xml version="1.0" encoding="utf-8"?>
<styleSheet xmlns="http://schemas.openxmlformats.org/spreadsheetml/2006/main">
  <numFmts count="17">
    <numFmt numFmtId="164" formatCode="General"/>
    <numFmt numFmtId="165" formatCode="0%"/>
    <numFmt numFmtId="166" formatCode="#,##0;[RED]\-#,##0"/>
    <numFmt numFmtId="167" formatCode="@"/>
    <numFmt numFmtId="168" formatCode="General"/>
    <numFmt numFmtId="169" formatCode="#,##0_ "/>
    <numFmt numFmtId="170" formatCode="0.00_ "/>
    <numFmt numFmtId="171" formatCode="#,##0_ ;[RED]\-#,##0\ "/>
    <numFmt numFmtId="172" formatCode="0.000"/>
    <numFmt numFmtId="173" formatCode="0.00"/>
    <numFmt numFmtId="174" formatCode="#,##0_);[RED]\(#,##0\)"/>
    <numFmt numFmtId="175" formatCode="0.000_);[RED]\(0.000\)"/>
    <numFmt numFmtId="176" formatCode="0_);[RED]\(0\)"/>
    <numFmt numFmtId="177" formatCode="0.0%"/>
    <numFmt numFmtId="178" formatCode="#,##0.00_ ;[RED]\-#,##0.00\ "/>
    <numFmt numFmtId="179" formatCode="0.0000"/>
    <numFmt numFmtId="180" formatCode="0.0"/>
  </numFmts>
  <fonts count="137">
    <font>
      <sz val="11"/>
      <name val="Noto Sans CJK JP"/>
      <family val="2"/>
    </font>
    <font>
      <sz val="10"/>
      <name val="Arial"/>
      <family val="0"/>
    </font>
    <font>
      <sz val="10"/>
      <name val="Arial"/>
      <family val="0"/>
    </font>
    <font>
      <sz val="10"/>
      <name val="Arial"/>
      <family val="0"/>
    </font>
    <font>
      <sz val="11"/>
      <color rgb="FF000000"/>
      <name val="ＭＳ Ｐゴシック"/>
      <family val="3"/>
      <charset val="128"/>
    </font>
    <font>
      <sz val="11"/>
      <color rgb="FFFFFFFF"/>
      <name val="ＭＳ Ｐゴシック"/>
      <family val="3"/>
      <charset val="128"/>
    </font>
    <font>
      <sz val="11"/>
      <color rgb="FF993300"/>
      <name val="ＭＳ Ｐゴシック"/>
      <family val="3"/>
      <charset val="128"/>
    </font>
    <font>
      <b val="true"/>
      <sz val="18"/>
      <color rgb="FF003366"/>
      <name val="ＭＳ Ｐゴシック"/>
      <family val="3"/>
      <charset val="128"/>
    </font>
    <font>
      <b val="true"/>
      <sz val="11"/>
      <color rgb="FFFFFFFF"/>
      <name val="ＭＳ Ｐゴシック"/>
      <family val="3"/>
      <charset val="128"/>
    </font>
    <font>
      <sz val="11"/>
      <name val="ＭＳ Ｐゴシック"/>
      <family val="3"/>
      <charset val="128"/>
    </font>
    <font>
      <sz val="11"/>
      <color rgb="FFFF9900"/>
      <name val="ＭＳ Ｐゴシック"/>
      <family val="3"/>
      <charset val="128"/>
    </font>
    <font>
      <sz val="11"/>
      <color rgb="FF333399"/>
      <name val="ＭＳ Ｐゴシック"/>
      <family val="3"/>
      <charset val="128"/>
    </font>
    <font>
      <b val="true"/>
      <sz val="11"/>
      <color rgb="FF333333"/>
      <name val="ＭＳ Ｐゴシック"/>
      <family val="3"/>
      <charset val="128"/>
    </font>
    <font>
      <sz val="11"/>
      <color rgb="FF800080"/>
      <name val="ＭＳ Ｐゴシック"/>
      <family val="3"/>
      <charset val="128"/>
    </font>
    <font>
      <sz val="8"/>
      <name val="ＭＳ Ｐゴシック"/>
      <family val="3"/>
      <charset val="128"/>
    </font>
    <font>
      <sz val="11"/>
      <color rgb="FF000000"/>
      <name val="ＭＳ Ｐゴシック"/>
      <family val="2"/>
      <charset val="128"/>
    </font>
    <font>
      <sz val="11"/>
      <color rgb="FF000000"/>
      <name val="ＭＳ Ｐゴシック"/>
      <family val="2"/>
      <charset val="1"/>
    </font>
    <font>
      <sz val="11"/>
      <color rgb="FF008000"/>
      <name val="ＭＳ Ｐゴシック"/>
      <family val="3"/>
      <charset val="128"/>
    </font>
    <font>
      <b val="true"/>
      <sz val="15"/>
      <color rgb="FF003366"/>
      <name val="ＭＳ Ｐゴシック"/>
      <family val="3"/>
      <charset val="128"/>
    </font>
    <font>
      <b val="true"/>
      <sz val="13"/>
      <color rgb="FF003366"/>
      <name val="ＭＳ Ｐゴシック"/>
      <family val="3"/>
      <charset val="128"/>
    </font>
    <font>
      <b val="true"/>
      <sz val="11"/>
      <color rgb="FF003366"/>
      <name val="ＭＳ Ｐゴシック"/>
      <family val="3"/>
      <charset val="128"/>
    </font>
    <font>
      <b val="true"/>
      <sz val="11"/>
      <color rgb="FFFF9900"/>
      <name val="ＭＳ Ｐゴシック"/>
      <family val="3"/>
      <charset val="128"/>
    </font>
    <font>
      <i val="true"/>
      <sz val="11"/>
      <color rgb="FF808080"/>
      <name val="ＭＳ Ｐゴシック"/>
      <family val="3"/>
      <charset val="128"/>
    </font>
    <font>
      <sz val="11"/>
      <color rgb="FFFF0000"/>
      <name val="ＭＳ Ｐゴシック"/>
      <family val="3"/>
      <charset val="128"/>
    </font>
    <font>
      <b val="true"/>
      <sz val="11"/>
      <color rgb="FF000000"/>
      <name val="ＭＳ Ｐゴシック"/>
      <family val="3"/>
      <charset val="128"/>
    </font>
    <font>
      <b val="true"/>
      <sz val="12"/>
      <name val="Noto Sans CJK JP"/>
      <family val="2"/>
    </font>
    <font>
      <b val="true"/>
      <sz val="11"/>
      <name val="Noto Sans CJK JP"/>
      <family val="2"/>
    </font>
    <font>
      <sz val="15"/>
      <name val="Noto Sans CJK JP"/>
      <family val="2"/>
    </font>
    <font>
      <sz val="15"/>
      <color rgb="FF7F7F7F"/>
      <name val="Noto Sans CJK JP"/>
      <family val="2"/>
    </font>
    <font>
      <sz val="11"/>
      <color rgb="FF000000"/>
      <name val="Noto Sans CJK JP"/>
      <family val="2"/>
    </font>
    <font>
      <b val="true"/>
      <sz val="11"/>
      <color rgb="FF000000"/>
      <name val="Noto Sans CJK JP"/>
      <family val="2"/>
    </font>
    <font>
      <b val="true"/>
      <u val="single"/>
      <sz val="11"/>
      <color rgb="FFFF0000"/>
      <name val="Noto Sans CJK JP"/>
      <family val="2"/>
    </font>
    <font>
      <b val="true"/>
      <u val="single"/>
      <sz val="11"/>
      <color rgb="FFFF0000"/>
      <name val="ＭＳ Ｐゴシック"/>
      <family val="3"/>
      <charset val="128"/>
    </font>
    <font>
      <sz val="15"/>
      <color rgb="FFFF0000"/>
      <name val="Noto Sans CJK JP"/>
      <family val="2"/>
    </font>
    <font>
      <sz val="12"/>
      <color rgb="FF000000"/>
      <name val="Noto Sans CJK JP"/>
      <family val="2"/>
    </font>
    <font>
      <sz val="12"/>
      <name val="Noto Sans CJK JP"/>
      <family val="2"/>
    </font>
    <font>
      <sz val="14"/>
      <name val="Noto Sans CJK JP"/>
      <family val="2"/>
    </font>
    <font>
      <b val="true"/>
      <sz val="12"/>
      <color rgb="FF000000"/>
      <name val="Noto Sans CJK JP"/>
      <family val="2"/>
    </font>
    <font>
      <sz val="14"/>
      <color rgb="FF000000"/>
      <name val="Noto Sans CJK JP"/>
      <family val="2"/>
    </font>
    <font>
      <b val="true"/>
      <sz val="14"/>
      <color rgb="FF000000"/>
      <name val="Noto Sans CJK JP"/>
      <family val="2"/>
    </font>
    <font>
      <sz val="10"/>
      <color rgb="FF000000"/>
      <name val="Noto Sans CJK JP"/>
      <family val="2"/>
    </font>
    <font>
      <sz val="8"/>
      <color rgb="FF000000"/>
      <name val="Noto Sans CJK JP"/>
      <family val="2"/>
    </font>
    <font>
      <sz val="11"/>
      <color rgb="FF7F7F7F"/>
      <name val="Noto Sans CJK JP"/>
      <family val="2"/>
    </font>
    <font>
      <sz val="8"/>
      <color rgb="FF000000"/>
      <name val="ＭＳ Ｐゴシック"/>
      <family val="3"/>
      <charset val="128"/>
    </font>
    <font>
      <u val="single"/>
      <sz val="11"/>
      <color rgb="FF0000FF"/>
      <name val="ＭＳ Ｐゴシック"/>
      <family val="3"/>
      <charset val="128"/>
    </font>
    <font>
      <u val="single"/>
      <sz val="11"/>
      <color rgb="FF0000FF"/>
      <name val="Noto Sans CJK JP"/>
      <family val="2"/>
    </font>
    <font>
      <sz val="10"/>
      <name val="Noto Sans CJK JP"/>
      <family val="2"/>
    </font>
    <font>
      <sz val="10"/>
      <name val="ＭＳ Ｐゴシック"/>
      <family val="3"/>
      <charset val="128"/>
    </font>
    <font>
      <sz val="9"/>
      <name val="Noto Sans CJK JP"/>
      <family val="2"/>
    </font>
    <font>
      <sz val="9"/>
      <name val="ＭＳ Ｐゴシック"/>
      <family val="3"/>
      <charset val="128"/>
    </font>
    <font>
      <sz val="8"/>
      <name val="Noto Sans CJK JP"/>
      <family val="2"/>
    </font>
    <font>
      <sz val="12"/>
      <color rgb="FF000000"/>
      <name val="ＭＳ Ｐゴシック"/>
      <family val="3"/>
      <charset val="128"/>
    </font>
    <font>
      <sz val="12"/>
      <name val="ＭＳ Ｐゴシック"/>
      <family val="3"/>
      <charset val="128"/>
    </font>
    <font>
      <sz val="8"/>
      <color rgb="FF000000"/>
      <name val="MS P ゴシック"/>
      <family val="3"/>
      <charset val="128"/>
    </font>
    <font>
      <sz val="9"/>
      <color rgb="FF000000"/>
      <name val="Noto Sans CJK JP"/>
      <family val="2"/>
    </font>
    <font>
      <b val="true"/>
      <u val="single"/>
      <sz val="8"/>
      <color rgb="FF000000"/>
      <name val="Noto Sans CJK JP"/>
      <family val="2"/>
    </font>
    <font>
      <b val="true"/>
      <u val="single"/>
      <sz val="9"/>
      <color rgb="FF000000"/>
      <name val="Noto Sans CJK JP"/>
      <family val="2"/>
    </font>
    <font>
      <b val="true"/>
      <sz val="10"/>
      <color rgb="FF000000"/>
      <name val="Noto Serif CJK JP"/>
      <family val="2"/>
    </font>
    <font>
      <b val="true"/>
      <sz val="9"/>
      <color rgb="FF000000"/>
      <name val="Noto Serif CJK JP"/>
      <family val="2"/>
    </font>
    <font>
      <sz val="11"/>
      <color rgb="FF000000"/>
      <name val="Noto Serif CJK JP"/>
      <family val="2"/>
    </font>
    <font>
      <sz val="9"/>
      <color rgb="FF000000"/>
      <name val="Noto Serif CJK JP"/>
      <family val="2"/>
    </font>
    <font>
      <b val="true"/>
      <sz val="12"/>
      <color rgb="FF000000"/>
      <name val="Noto Serif CJK JP"/>
      <family val="2"/>
    </font>
    <font>
      <b val="true"/>
      <sz val="12"/>
      <color rgb="FF000000"/>
      <name val="ＭＳ Ｐゴシック"/>
      <family val="3"/>
      <charset val="128"/>
    </font>
    <font>
      <sz val="11"/>
      <color rgb="FF7F7F7F"/>
      <name val="ＭＳ Ｐゴシック"/>
      <family val="3"/>
      <charset val="128"/>
    </font>
    <font>
      <sz val="13"/>
      <color rgb="FF000000"/>
      <name val="Noto Sans CJK JP"/>
      <family val="2"/>
    </font>
    <font>
      <sz val="10"/>
      <color rgb="FF000000"/>
      <name val="ＭＳ Ｐゴシック"/>
      <family val="3"/>
      <charset val="128"/>
    </font>
    <font>
      <b val="true"/>
      <sz val="11"/>
      <name val="ＭＳ Ｐゴシック"/>
      <family val="3"/>
      <charset val="128"/>
    </font>
    <font>
      <sz val="11"/>
      <color rgb="FFFFFFFF"/>
      <name val="Noto Sans CJK JP"/>
      <family val="2"/>
    </font>
    <font>
      <b val="true"/>
      <sz val="9"/>
      <color rgb="FF000000"/>
      <name val="Noto Sans CJK JP"/>
      <family val="2"/>
    </font>
    <font>
      <sz val="8"/>
      <color rgb="FFFF0000"/>
      <name val="Noto Sans CJK JP"/>
      <family val="2"/>
    </font>
    <font>
      <sz val="8.5"/>
      <color rgb="FF000000"/>
      <name val="Noto Sans CJK JP"/>
      <family val="2"/>
    </font>
    <font>
      <b val="true"/>
      <sz val="9"/>
      <color rgb="FF000000"/>
      <name val="ＭＳ Ｐゴシック"/>
      <family val="3"/>
      <charset val="128"/>
    </font>
    <font>
      <sz val="7"/>
      <color rgb="FF000000"/>
      <name val="Noto Sans CJK JP"/>
      <family val="2"/>
    </font>
    <font>
      <sz val="7"/>
      <name val="Noto Sans CJK JP"/>
      <family val="2"/>
    </font>
    <font>
      <sz val="9"/>
      <color rgb="FF7F7F7F"/>
      <name val="Noto Sans CJK JP"/>
      <family val="2"/>
    </font>
    <font>
      <sz val="9"/>
      <color rgb="FF808080"/>
      <name val="ＭＳ Ｐゴシック"/>
      <family val="3"/>
      <charset val="128"/>
    </font>
    <font>
      <b val="true"/>
      <sz val="10"/>
      <name val="Noto Sans CJK JP"/>
      <family val="2"/>
    </font>
    <font>
      <sz val="9"/>
      <color rgb="FF000000"/>
      <name val="ＭＳ Ｐゴシック"/>
      <family val="3"/>
      <charset val="128"/>
    </font>
    <font>
      <sz val="9"/>
      <color rgb="FF7F7F7F"/>
      <name val="ＭＳ Ｐゴシック"/>
      <family val="3"/>
      <charset val="128"/>
    </font>
    <font>
      <b val="true"/>
      <sz val="10"/>
      <color rgb="FF000000"/>
      <name val="Noto Sans CJK JP"/>
      <family val="2"/>
    </font>
    <font>
      <b val="true"/>
      <sz val="10"/>
      <color rgb="FF000000"/>
      <name val="ＭＳ Ｐゴシック"/>
      <family val="3"/>
      <charset val="128"/>
    </font>
    <font>
      <b val="true"/>
      <sz val="11"/>
      <color rgb="FFFF0000"/>
      <name val="Noto Sans CJK JP"/>
      <family val="2"/>
    </font>
    <font>
      <sz val="10"/>
      <color rgb="FFFFFFFF"/>
      <name val="Noto Sans CJK JP"/>
      <family val="2"/>
    </font>
    <font>
      <sz val="10"/>
      <color rgb="FF7F7F7F"/>
      <name val="ＭＳ Ｐゴシック"/>
      <family val="3"/>
      <charset val="128"/>
    </font>
    <font>
      <sz val="10"/>
      <color rgb="FF7F7F7F"/>
      <name val="Noto Sans CJK JP"/>
      <family val="2"/>
    </font>
    <font>
      <b val="true"/>
      <sz val="10"/>
      <name val="ＭＳ Ｐゴシック"/>
      <family val="3"/>
      <charset val="128"/>
    </font>
    <font>
      <sz val="10"/>
      <color rgb="FF404040"/>
      <name val="Noto Sans CJK JP"/>
      <family val="2"/>
    </font>
    <font>
      <b val="true"/>
      <sz val="12"/>
      <color rgb="FFFF0000"/>
      <name val="Noto Sans CJK JP"/>
      <family val="2"/>
    </font>
    <font>
      <b val="true"/>
      <sz val="10.5"/>
      <color rgb="FF000000"/>
      <name val="Noto Sans CJK JP"/>
      <family val="2"/>
    </font>
    <font>
      <b val="true"/>
      <sz val="10.5"/>
      <color rgb="FF000000"/>
      <name val="ＭＳ Ｐゴシック"/>
      <family val="3"/>
      <charset val="128"/>
    </font>
    <font>
      <sz val="10.5"/>
      <name val="Noto Sans CJK JP"/>
      <family val="2"/>
    </font>
    <font>
      <sz val="10.5"/>
      <color rgb="FF000000"/>
      <name val="Noto Sans CJK JP"/>
      <family val="2"/>
    </font>
    <font>
      <b val="true"/>
      <sz val="10.5"/>
      <name val="Noto Sans CJK JP"/>
      <family val="2"/>
    </font>
    <font>
      <b val="true"/>
      <sz val="10.5"/>
      <color rgb="FF993300"/>
      <name val="Noto Sans CJK JP"/>
      <family val="2"/>
    </font>
    <font>
      <b val="true"/>
      <u val="single"/>
      <sz val="10"/>
      <color rgb="FF000000"/>
      <name val="Noto Sans CJK JP"/>
      <family val="2"/>
    </font>
    <font>
      <sz val="9"/>
      <color rgb="FF000000"/>
      <name val="MS P ゴシック"/>
      <family val="3"/>
      <charset val="128"/>
    </font>
    <font>
      <sz val="9"/>
      <color rgb="FF000000"/>
      <name val="Times New Roman"/>
      <family val="1"/>
    </font>
    <font>
      <b val="true"/>
      <sz val="11"/>
      <color rgb="FF000000"/>
      <name val="Noto Serif CJK JP"/>
      <family val="2"/>
    </font>
    <font>
      <b val="true"/>
      <sz val="11"/>
      <color rgb="FF000000"/>
      <name val="Calibri"/>
      <family val="0"/>
    </font>
    <font>
      <b val="true"/>
      <sz val="11"/>
      <name val="Noto Serif CJK JP"/>
      <family val="2"/>
    </font>
    <font>
      <b val="true"/>
      <sz val="10.5"/>
      <name val="Noto Serif CJK JP"/>
      <family val="2"/>
    </font>
    <font>
      <b val="true"/>
      <sz val="10.5"/>
      <name val="Times New Roman"/>
      <family val="1"/>
    </font>
    <font>
      <b val="true"/>
      <sz val="11"/>
      <name val="Times New Roman"/>
      <family val="1"/>
    </font>
    <font>
      <sz val="11"/>
      <color rgb="FF595959"/>
      <name val="Noto Sans CJK JP"/>
      <family val="2"/>
    </font>
    <font>
      <b val="true"/>
      <sz val="22"/>
      <color rgb="FF000000"/>
      <name val="Noto Sans CJK JP"/>
      <family val="2"/>
    </font>
    <font>
      <sz val="12"/>
      <color rgb="FF7F7F7F"/>
      <name val="Noto Sans CJK JP"/>
      <family val="2"/>
    </font>
    <font>
      <sz val="14"/>
      <color rgb="FFF2F2F2"/>
      <name val="Noto Sans CJK JP"/>
      <family val="2"/>
    </font>
    <font>
      <sz val="11"/>
      <color rgb="FFF2F2F2"/>
      <name val="Noto Sans CJK JP"/>
      <family val="2"/>
    </font>
    <font>
      <sz val="18"/>
      <color rgb="FF000000"/>
      <name val="Noto Sans CJK JP"/>
      <family val="2"/>
    </font>
    <font>
      <sz val="14"/>
      <color rgb="FFFF0000"/>
      <name val="Noto Sans CJK JP"/>
      <family val="2"/>
    </font>
    <font>
      <sz val="12"/>
      <color rgb="FFFF0000"/>
      <name val="Noto Sans CJK JP"/>
      <family val="2"/>
    </font>
    <font>
      <sz val="14"/>
      <color rgb="FF000000"/>
      <name val="ＭＳ Ｐゴシック"/>
      <family val="3"/>
      <charset val="128"/>
    </font>
    <font>
      <b val="true"/>
      <sz val="10"/>
      <color rgb="FFFF0000"/>
      <name val="Noto Sans CJK JP"/>
      <family val="2"/>
    </font>
    <font>
      <sz val="14"/>
      <name val="ＭＳ Ｐゴシック"/>
      <family val="3"/>
      <charset val="128"/>
    </font>
    <font>
      <sz val="13"/>
      <name val="Noto Sans CJK JP"/>
      <family val="2"/>
    </font>
    <font>
      <sz val="13"/>
      <name val="ＭＳ Ｐゴシック"/>
      <family val="3"/>
      <charset val="128"/>
    </font>
    <font>
      <sz val="12"/>
      <color rgb="FF595959"/>
      <name val="Noto Sans CJK JP"/>
      <family val="2"/>
    </font>
    <font>
      <sz val="14"/>
      <color rgb="FF7F7F7F"/>
      <name val="Noto Sans CJK JP"/>
      <family val="2"/>
    </font>
    <font>
      <b val="true"/>
      <sz val="16"/>
      <name val="ＭＳ Ｐゴシック"/>
      <family val="3"/>
      <charset val="128"/>
    </font>
    <font>
      <sz val="14"/>
      <color rgb="FF595959"/>
      <name val="Noto Sans CJK JP"/>
      <family val="2"/>
    </font>
    <font>
      <b val="true"/>
      <sz val="14"/>
      <color rgb="FFFF0000"/>
      <name val="Noto Sans CJK JP"/>
      <family val="2"/>
    </font>
    <font>
      <sz val="11"/>
      <color rgb="FF000000"/>
      <name val="MS P ゴシック"/>
      <family val="3"/>
      <charset val="128"/>
    </font>
    <font>
      <sz val="12"/>
      <color rgb="FF000000"/>
      <name val="MS P ゴシック"/>
      <family val="3"/>
      <charset val="128"/>
    </font>
    <font>
      <b val="true"/>
      <sz val="18"/>
      <color rgb="FF000000"/>
      <name val="Noto Serif CJK JP"/>
      <family val="2"/>
    </font>
    <font>
      <b val="true"/>
      <sz val="18"/>
      <name val="Noto Serif CJK JP"/>
      <family val="2"/>
    </font>
    <font>
      <sz val="6"/>
      <color rgb="FF000000"/>
      <name val="Noto Serif CJK JP"/>
      <family val="2"/>
    </font>
    <font>
      <b val="true"/>
      <sz val="14"/>
      <name val="Noto Sans CJK JP"/>
      <family val="2"/>
    </font>
    <font>
      <b val="true"/>
      <sz val="14"/>
      <name val="ＭＳ Ｐゴシック"/>
      <family val="3"/>
      <charset val="128"/>
    </font>
    <font>
      <b val="true"/>
      <u val="single"/>
      <sz val="12"/>
      <color rgb="FF000000"/>
      <name val="Noto Sans CJK JP"/>
      <family val="2"/>
    </font>
    <font>
      <sz val="24"/>
      <name val="Noto Sans CJK JP"/>
      <family val="2"/>
    </font>
    <font>
      <sz val="24"/>
      <color rgb="FF000000"/>
      <name val="Noto Sans CJK JP"/>
      <family val="2"/>
    </font>
    <font>
      <sz val="18"/>
      <name val="Noto Sans CJK JP"/>
      <family val="2"/>
    </font>
    <font>
      <sz val="20"/>
      <name val="Noto Sans CJK JP"/>
      <family val="2"/>
    </font>
    <font>
      <sz val="20"/>
      <color rgb="FF000000"/>
      <name val="Noto Sans CJK JP"/>
      <family val="2"/>
    </font>
    <font>
      <sz val="18"/>
      <name val="ＭＳ ゴシック"/>
      <family val="3"/>
      <charset val="128"/>
    </font>
    <font>
      <sz val="20"/>
      <color rgb="FF000000"/>
      <name val="ＭＳ Ｐゴシック"/>
      <family val="3"/>
    </font>
    <font>
      <sz val="10"/>
      <color rgb="FFFF0000"/>
      <name val="Noto Sans CJK JP"/>
      <family val="2"/>
    </font>
  </fonts>
  <fills count="32">
    <fill>
      <patternFill patternType="none"/>
    </fill>
    <fill>
      <patternFill patternType="gray125"/>
    </fill>
    <fill>
      <patternFill patternType="solid">
        <fgColor rgb="FFCCCCFF"/>
        <bgColor rgb="FFD9D9D9"/>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DDD9C3"/>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C000"/>
      </patternFill>
    </fill>
    <fill>
      <patternFill patternType="solid">
        <fgColor rgb="FF0066CC"/>
        <bgColor rgb="FF333399"/>
      </patternFill>
    </fill>
    <fill>
      <patternFill patternType="solid">
        <fgColor rgb="FF800080"/>
        <bgColor rgb="FF800080"/>
      </patternFill>
    </fill>
    <fill>
      <patternFill patternType="solid">
        <fgColor rgb="FF33CCCC"/>
        <bgColor rgb="FF339966"/>
      </patternFill>
    </fill>
    <fill>
      <patternFill patternType="solid">
        <fgColor rgb="FFFF9900"/>
        <bgColor rgb="FFFFC000"/>
      </patternFill>
    </fill>
    <fill>
      <patternFill patternType="solid">
        <fgColor rgb="FFFFFF99"/>
        <bgColor rgb="FFFFFFCC"/>
      </patternFill>
    </fill>
    <fill>
      <patternFill patternType="solid">
        <fgColor rgb="FF333399"/>
        <bgColor rgb="FF404040"/>
      </patternFill>
    </fill>
    <fill>
      <patternFill patternType="solid">
        <fgColor rgb="FFFF0000"/>
        <bgColor rgb="FF993300"/>
      </patternFill>
    </fill>
    <fill>
      <patternFill patternType="solid">
        <fgColor rgb="FF339966"/>
        <bgColor rgb="FF7F7F7F"/>
      </patternFill>
    </fill>
    <fill>
      <patternFill patternType="solid">
        <fgColor rgb="FFFF6600"/>
        <bgColor rgb="FFFF9900"/>
      </patternFill>
    </fill>
    <fill>
      <patternFill patternType="solid">
        <fgColor rgb="FF969696"/>
        <bgColor rgb="FFA0A0A0"/>
      </patternFill>
    </fill>
    <fill>
      <patternFill patternType="solid">
        <fgColor rgb="FFFFFFCC"/>
        <bgColor rgb="FFFFF2CC"/>
      </patternFill>
    </fill>
    <fill>
      <patternFill patternType="solid">
        <fgColor rgb="FFC0C0C0"/>
        <bgColor rgb="FFCCCCFF"/>
      </patternFill>
    </fill>
    <fill>
      <patternFill patternType="solid">
        <fgColor rgb="FFFFFFFF"/>
        <bgColor rgb="FFF2F2F2"/>
      </patternFill>
    </fill>
    <fill>
      <patternFill patternType="solid">
        <fgColor rgb="FFF2F2F2"/>
        <bgColor rgb="FFEEECE1"/>
      </patternFill>
    </fill>
    <fill>
      <patternFill patternType="solid">
        <fgColor rgb="FFFFF2CC"/>
        <bgColor rgb="FFFDEADA"/>
      </patternFill>
    </fill>
    <fill>
      <patternFill patternType="solid">
        <fgColor rgb="FFFFC000"/>
        <bgColor rgb="FFFFCC00"/>
      </patternFill>
    </fill>
    <fill>
      <patternFill patternType="solid">
        <fgColor rgb="FFFFFF00"/>
        <bgColor rgb="FFFFCC00"/>
      </patternFill>
    </fill>
    <fill>
      <patternFill patternType="solid">
        <fgColor rgb="FFFDEADA"/>
        <bgColor rgb="FFFFF2CC"/>
      </patternFill>
    </fill>
    <fill>
      <patternFill patternType="solid">
        <fgColor rgb="FFE6E0EC"/>
        <bgColor rgb="FFEEECE1"/>
      </patternFill>
    </fill>
    <fill>
      <patternFill patternType="solid">
        <fgColor rgb="FFD9D9D9"/>
        <bgColor rgb="FFDDD9C3"/>
      </patternFill>
    </fill>
  </fills>
  <borders count="134">
    <border diagonalUp="false" diagonalDown="false">
      <left/>
      <right/>
      <top/>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right/>
      <top/>
      <bottom style="double">
        <color rgb="FFFF9900"/>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thin"/>
      <right style="thin"/>
      <top style="thin"/>
      <bottom style="thin"/>
      <diagonal/>
    </border>
    <border diagonalUp="false" diagonalDown="false">
      <left/>
      <right/>
      <top style="thin"/>
      <bottom/>
      <diagonal/>
    </border>
    <border diagonalUp="false" diagonalDown="false">
      <left/>
      <right/>
      <top/>
      <bottom style="thin"/>
      <diagonal/>
    </border>
    <border diagonalUp="false" diagonalDown="false">
      <left style="thin"/>
      <right style="hair"/>
      <top/>
      <bottom/>
      <diagonal/>
    </border>
    <border diagonalUp="false" diagonalDown="false">
      <left style="hair"/>
      <right style="hair"/>
      <top/>
      <bottom/>
      <diagonal/>
    </border>
    <border diagonalUp="false" diagonalDown="false">
      <left style="hair"/>
      <right style="thin"/>
      <top/>
      <bottom/>
      <diagonal/>
    </border>
    <border diagonalUp="false" diagonalDown="false">
      <left style="thin">
        <color rgb="FF595959"/>
      </left>
      <right style="thin">
        <color rgb="FF595959"/>
      </right>
      <top style="thin">
        <color rgb="FF595959"/>
      </top>
      <bottom style="thin">
        <color rgb="FF595959"/>
      </bottom>
      <diagonal/>
    </border>
    <border diagonalUp="false" diagonalDown="false">
      <left/>
      <right style="thin"/>
      <top style="thin"/>
      <bottom style="thin"/>
      <diagonal/>
    </border>
    <border diagonalUp="false" diagonalDown="false">
      <left style="thin"/>
      <right/>
      <top style="thin"/>
      <bottom style="thin"/>
      <diagonal/>
    </border>
    <border diagonalUp="false" diagonalDown="false">
      <left style="medium"/>
      <right style="medium"/>
      <top style="medium"/>
      <bottom style="medium"/>
      <diagonal/>
    </border>
    <border diagonalUp="false" diagonalDown="false">
      <left style="thin"/>
      <right style="thin"/>
      <top style="thin"/>
      <bottom style="medium"/>
      <diagonal/>
    </border>
    <border diagonalUp="false" diagonalDown="false">
      <left style="thin"/>
      <right style="thin"/>
      <top/>
      <bottom style="medium"/>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thin"/>
      <right style="medium"/>
      <top style="thin"/>
      <bottom style="thin"/>
      <diagonal/>
    </border>
    <border diagonalUp="false" diagonalDown="false">
      <left style="thin"/>
      <right style="medium"/>
      <top/>
      <bottom style="thin"/>
      <diagonal/>
    </border>
    <border diagonalUp="false" diagonalDown="false">
      <left/>
      <right style="thin"/>
      <top/>
      <bottom/>
      <diagonal/>
    </border>
    <border diagonalUp="false" diagonalDown="false">
      <left style="thin"/>
      <right/>
      <top/>
      <bottom style="thin"/>
      <diagonal/>
    </border>
    <border diagonalUp="false" diagonalDown="false">
      <left style="medium"/>
      <right style="thin"/>
      <top/>
      <bottom/>
      <diagonal/>
    </border>
    <border diagonalUp="false" diagonalDown="false">
      <left/>
      <right style="thin"/>
      <top style="medium"/>
      <bottom style="medium"/>
      <diagonal/>
    </border>
    <border diagonalUp="false" diagonalDown="false">
      <left style="thin"/>
      <right style="medium"/>
      <top style="medium"/>
      <bottom style="medium"/>
      <diagonal/>
    </border>
    <border diagonalUp="false" diagonalDown="false">
      <left/>
      <right style="thin"/>
      <top style="medium"/>
      <bottom/>
      <diagonal/>
    </border>
    <border diagonalUp="false" diagonalDown="false">
      <left style="thin"/>
      <right style="medium"/>
      <top style="medium"/>
      <bottom/>
      <diagonal/>
    </border>
    <border diagonalUp="false" diagonalDown="false">
      <left/>
      <right/>
      <top style="thin"/>
      <bottom style="thin"/>
      <diagonal/>
    </border>
    <border diagonalUp="false" diagonalDown="false">
      <left style="medium"/>
      <right style="thin"/>
      <top style="thin"/>
      <bottom style="thin"/>
      <diagonal/>
    </border>
    <border diagonalUp="false" diagonalDown="false">
      <left style="medium"/>
      <right style="medium"/>
      <top/>
      <bottom style="thin"/>
      <diagonal/>
    </border>
    <border diagonalUp="false" diagonalDown="false">
      <left/>
      <right style="thin"/>
      <top/>
      <bottom style="thin"/>
      <diagonal/>
    </border>
    <border diagonalUp="false" diagonalDown="false">
      <left style="medium"/>
      <right style="thin"/>
      <top style="medium"/>
      <bottom style="thin"/>
      <diagonal/>
    </border>
    <border diagonalUp="false" diagonalDown="false">
      <left style="thin"/>
      <right style="medium"/>
      <top style="medium"/>
      <bottom style="thin"/>
      <diagonal/>
    </border>
    <border diagonalUp="false" diagonalDown="false">
      <left style="medium"/>
      <right style="medium"/>
      <top style="thin"/>
      <bottom style="thin"/>
      <diagonal/>
    </border>
    <border diagonalUp="false" diagonalDown="false">
      <left style="medium"/>
      <right style="medium"/>
      <top style="thin"/>
      <bottom style="medium"/>
      <diagonal/>
    </border>
    <border diagonalUp="false" diagonalDown="false">
      <left style="thin"/>
      <right style="medium"/>
      <top style="thin"/>
      <bottom style="medium"/>
      <diagonal/>
    </border>
    <border diagonalUp="false" diagonalDown="false">
      <left/>
      <right style="thin"/>
      <top style="thin"/>
      <bottom style="medium"/>
      <diagonal/>
    </border>
    <border diagonalUp="false" diagonalDown="false">
      <left style="thin"/>
      <right/>
      <top style="thin"/>
      <bottom style="medium"/>
      <diagonal/>
    </border>
    <border diagonalUp="false" diagonalDown="false">
      <left style="medium"/>
      <right style="thin"/>
      <top style="thin"/>
      <bottom style="medium"/>
      <diagonal/>
    </border>
    <border diagonalUp="false" diagonalDown="false">
      <left/>
      <right/>
      <top style="thin"/>
      <bottom style="medium"/>
      <diagonal/>
    </border>
    <border diagonalUp="false" diagonalDown="false">
      <left style="medium"/>
      <right/>
      <top style="medium"/>
      <bottom style="medium"/>
      <diagonal/>
    </border>
    <border diagonalUp="false" diagonalDown="false">
      <left style="thin">
        <color rgb="FF7F7F7F"/>
      </left>
      <right style="thin">
        <color rgb="FF7F7F7F"/>
      </right>
      <top style="thin">
        <color rgb="FF7F7F7F"/>
      </top>
      <bottom style="thin">
        <color rgb="FF7F7F7F"/>
      </bottom>
      <diagonal/>
    </border>
    <border diagonalUp="false" diagonalDown="false">
      <left style="thin"/>
      <right style="thin"/>
      <top style="thin"/>
      <bottom style="hair"/>
      <diagonal/>
    </border>
    <border diagonalUp="false" diagonalDown="false">
      <left style="thin"/>
      <right style="thin"/>
      <top style="hair"/>
      <bottom style="thin"/>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top style="thin"/>
      <bottom/>
      <diagonal/>
    </border>
    <border diagonalUp="false" diagonalDown="false">
      <left style="thin"/>
      <right style="hair"/>
      <top style="thin"/>
      <bottom/>
      <diagonal/>
    </border>
    <border diagonalUp="false" diagonalDown="false">
      <left style="hair"/>
      <right style="thin"/>
      <top style="thin"/>
      <bottom style="thin"/>
      <diagonal/>
    </border>
    <border diagonalUp="false" diagonalDown="false">
      <left style="hair"/>
      <right style="thin"/>
      <top style="thin"/>
      <bottom/>
      <diagonal/>
    </border>
    <border diagonalUp="false" diagonalDown="false">
      <left style="medium"/>
      <right/>
      <top/>
      <bottom/>
      <diagonal/>
    </border>
    <border diagonalUp="false" diagonalDown="false">
      <left/>
      <right style="medium"/>
      <top style="thin"/>
      <bottom style="hair"/>
      <diagonal/>
    </border>
    <border diagonalUp="false" diagonalDown="false">
      <left style="thin"/>
      <right/>
      <top/>
      <bottom/>
      <diagonal/>
    </border>
    <border diagonalUp="false" diagonalDown="false">
      <left/>
      <right style="medium"/>
      <top/>
      <bottom/>
      <diagonal/>
    </border>
    <border diagonalUp="false" diagonalDown="false">
      <left style="hair"/>
      <right/>
      <top style="hair"/>
      <bottom style="thin"/>
      <diagonal/>
    </border>
    <border diagonalUp="false" diagonalDown="false">
      <left style="medium"/>
      <right style="medium"/>
      <top/>
      <bottom style="medium"/>
      <diagonal/>
    </border>
    <border diagonalUp="false" diagonalDown="false">
      <left/>
      <right style="thin"/>
      <top/>
      <bottom style="hair"/>
      <diagonal/>
    </border>
    <border diagonalUp="false" diagonalDown="false">
      <left style="thin"/>
      <right/>
      <top style="medium"/>
      <bottom style="thin"/>
      <diagonal/>
    </border>
    <border diagonalUp="false" diagonalDown="false">
      <left/>
      <right/>
      <top style="medium"/>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thin"/>
      <right style="thin"/>
      <top style="hair"/>
      <bottom style="hair"/>
      <diagonal/>
    </border>
    <border diagonalUp="false" diagonalDown="false">
      <left style="medium"/>
      <right/>
      <top/>
      <bottom style="medium"/>
      <diagonal/>
    </border>
    <border diagonalUp="false" diagonalDown="false">
      <left style="thin"/>
      <right style="thin"/>
      <top style="hair"/>
      <bottom style="medium"/>
      <diagonal/>
    </border>
    <border diagonalUp="false" diagonalDown="false">
      <left/>
      <right/>
      <top/>
      <bottom style="medium"/>
      <diagonal/>
    </border>
    <border diagonalUp="false" diagonalDown="false">
      <left/>
      <right style="medium"/>
      <top/>
      <bottom style="medium"/>
      <diagonal/>
    </border>
    <border diagonalUp="false" diagonalDown="false">
      <left/>
      <right style="thin">
        <color rgb="FF7F7F7F"/>
      </right>
      <top/>
      <bottom/>
      <diagonal/>
    </border>
    <border diagonalUp="false" diagonalDown="false">
      <left style="medium"/>
      <right style="medium"/>
      <top style="medium"/>
      <bottom/>
      <diagonal/>
    </border>
    <border diagonalUp="false" diagonalDown="false">
      <left style="medium"/>
      <right style="medium"/>
      <top style="medium"/>
      <bottom style="hair"/>
      <diagonal/>
    </border>
    <border diagonalUp="false" diagonalDown="false">
      <left/>
      <right style="thin"/>
      <top style="thin"/>
      <bottom style="hair"/>
      <diagonal/>
    </border>
    <border diagonalUp="false" diagonalDown="false">
      <left style="medium"/>
      <right style="medium"/>
      <top/>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medium"/>
      <right style="medium"/>
      <top style="hair"/>
      <bottom style="thin"/>
      <diagonal/>
    </border>
    <border diagonalUp="false" diagonalDown="false">
      <left/>
      <right/>
      <top style="hair"/>
      <bottom style="thin"/>
      <diagonal/>
    </border>
    <border diagonalUp="false" diagonalDown="false">
      <left/>
      <right style="thin"/>
      <top style="hair"/>
      <bottom/>
      <diagonal/>
    </border>
    <border diagonalUp="false" diagonalDown="false">
      <left style="medium"/>
      <right style="thin"/>
      <top style="hair"/>
      <bottom style="hair"/>
      <diagonal/>
    </border>
    <border diagonalUp="false" diagonalDown="false">
      <left style="medium"/>
      <right style="medium"/>
      <top/>
      <bottom/>
      <diagonal/>
    </border>
    <border diagonalUp="false" diagonalDown="false">
      <left/>
      <right/>
      <top style="thin"/>
      <bottom style="hair"/>
      <diagonal/>
    </border>
    <border diagonalUp="false" diagonalDown="false">
      <left/>
      <right style="thin"/>
      <top style="hair"/>
      <bottom style="thin"/>
      <diagonal/>
    </border>
    <border diagonalUp="false" diagonalDown="false">
      <left style="medium"/>
      <right style="thin"/>
      <top style="thin"/>
      <bottom style="hair"/>
      <diagonal/>
    </border>
    <border diagonalUp="false" diagonalDown="false">
      <left/>
      <right/>
      <top style="hair"/>
      <bottom/>
      <diagonal/>
    </border>
    <border diagonalUp="false" diagonalDown="false">
      <left style="medium"/>
      <right style="medium"/>
      <top style="hair"/>
      <bottom style="medium"/>
      <diagonal/>
    </border>
    <border diagonalUp="false" diagonalDown="false">
      <left style="medium"/>
      <right style="medium"/>
      <top style="medium"/>
      <bottom style="thin"/>
      <diagonal/>
    </border>
    <border diagonalUp="false" diagonalDown="false">
      <left style="thin"/>
      <right style="medium"/>
      <top style="thin"/>
      <bottom/>
      <diagonal/>
    </border>
    <border diagonalUp="false" diagonalDown="false">
      <left/>
      <right/>
      <top/>
      <bottom style="thin">
        <color rgb="FF7F7F7F"/>
      </bottom>
      <diagonal/>
    </border>
    <border diagonalUp="false" diagonalDown="false">
      <left style="medium"/>
      <right/>
      <top style="medium"/>
      <bottom style="hair"/>
      <diagonal/>
    </border>
    <border diagonalUp="false" diagonalDown="false">
      <left style="thin">
        <color rgb="FF7F7F7F"/>
      </left>
      <right/>
      <top/>
      <bottom/>
      <diagonal/>
    </border>
    <border diagonalUp="false" diagonalDown="false">
      <left style="medium"/>
      <right/>
      <top/>
      <bottom style="hair"/>
      <diagonal/>
    </border>
    <border diagonalUp="false" diagonalDown="false">
      <left style="medium"/>
      <right/>
      <top style="hair"/>
      <bottom style="medium"/>
      <diagonal/>
    </border>
    <border diagonalUp="false" diagonalDown="false">
      <left style="thin"/>
      <right style="hair"/>
      <top style="hair"/>
      <bottom style="hair"/>
      <diagonal/>
    </border>
    <border diagonalUp="false" diagonalDown="false">
      <left style="hair"/>
      <right style="hair"/>
      <top style="hair"/>
      <bottom style="hair"/>
      <diagonal/>
    </border>
    <border diagonalUp="false" diagonalDown="false">
      <left style="hair"/>
      <right style="thin"/>
      <top style="hair"/>
      <bottom style="hair"/>
      <diagonal/>
    </border>
    <border diagonalUp="false" diagonalDown="false">
      <left style="thin"/>
      <right style="hair"/>
      <top style="hair"/>
      <bottom style="thin"/>
      <diagonal/>
    </border>
    <border diagonalUp="false" diagonalDown="false">
      <left style="hair"/>
      <right style="hair"/>
      <top style="hair"/>
      <bottom style="thin"/>
      <diagonal/>
    </border>
    <border diagonalUp="false" diagonalDown="false">
      <left style="hair"/>
      <right style="thin"/>
      <top style="hair"/>
      <bottom style="thin"/>
      <diagonal/>
    </border>
    <border diagonalUp="false" diagonalDown="false">
      <left style="thin"/>
      <right style="hair"/>
      <top style="thin"/>
      <bottom style="hair"/>
      <diagonal/>
    </border>
    <border diagonalUp="false" diagonalDown="false">
      <left style="thin"/>
      <right style="hair"/>
      <top/>
      <bottom style="thin"/>
      <diagonal/>
    </border>
    <border diagonalUp="false" diagonalDown="false">
      <left style="medium"/>
      <right style="thin"/>
      <top style="medium"/>
      <bottom/>
      <diagonal/>
    </border>
    <border diagonalUp="false" diagonalDown="false">
      <left style="thin"/>
      <right style="thin"/>
      <top style="medium"/>
      <bottom/>
      <diagonal/>
    </border>
    <border diagonalUp="false" diagonalDown="false">
      <left style="thin"/>
      <right style="thin"/>
      <top style="medium"/>
      <bottom style="thin"/>
      <diagonal/>
    </border>
    <border diagonalUp="false" diagonalDown="false">
      <left style="thin"/>
      <right/>
      <top style="medium"/>
      <bottom/>
      <diagonal/>
    </border>
    <border diagonalUp="false" diagonalDown="false">
      <left style="medium"/>
      <right style="thin"/>
      <top style="medium"/>
      <bottom style="medium"/>
      <diagonal/>
    </border>
    <border diagonalUp="false" diagonalDown="false">
      <left/>
      <right style="medium"/>
      <top style="medium"/>
      <bottom style="medium"/>
      <diagonal/>
    </border>
    <border diagonalUp="false" diagonalDown="false">
      <left style="thin"/>
      <right style="thin"/>
      <top style="medium"/>
      <bottom style="medium"/>
      <diagonal/>
    </border>
    <border diagonalUp="false" diagonalDown="false">
      <left style="thin"/>
      <right/>
      <top style="medium"/>
      <bottom style="medium"/>
      <diagonal/>
    </border>
    <border diagonalUp="false" diagonalDown="false">
      <left style="medium"/>
      <right/>
      <top style="thin"/>
      <bottom style="medium"/>
      <diagonal/>
    </border>
    <border diagonalUp="false" diagonalDown="false">
      <left style="thin"/>
      <right style="medium"/>
      <top/>
      <bottom style="medium"/>
      <diagonal/>
    </border>
    <border diagonalUp="false" diagonalDown="false">
      <left/>
      <right style="thin">
        <color rgb="FF7F7F7F"/>
      </right>
      <top style="thin">
        <color rgb="FF7F7F7F"/>
      </top>
      <bottom style="thin">
        <color rgb="FF7F7F7F"/>
      </bottom>
      <diagonal/>
    </border>
    <border diagonalUp="false" diagonalDown="false">
      <left style="thin">
        <color rgb="FF7F7F7F"/>
      </left>
      <right/>
      <top style="thin">
        <color rgb="FF7F7F7F"/>
      </top>
      <bottom style="thin">
        <color rgb="FF7F7F7F"/>
      </bottom>
      <diagonal/>
    </border>
    <border diagonalUp="false" diagonalDown="false">
      <left/>
      <right/>
      <top style="medium"/>
      <bottom style="medium"/>
      <diagonal/>
    </border>
    <border diagonalUp="false" diagonalDown="false">
      <left style="thin">
        <color rgb="FF7F7F7F"/>
      </left>
      <right style="thin">
        <color rgb="FF7F7F7F"/>
      </right>
      <top/>
      <bottom style="thin">
        <color rgb="FF7F7F7F"/>
      </bottom>
      <diagonal/>
    </border>
    <border diagonalUp="false" diagonalDown="false">
      <left style="medium"/>
      <right style="thin"/>
      <top/>
      <bottom style="medium"/>
      <diagonal/>
    </border>
    <border diagonalUp="false" diagonalDown="false">
      <left style="thin">
        <color rgb="FF7F7F7F"/>
      </left>
      <right style="thin">
        <color rgb="FF7F7F7F"/>
      </right>
      <top style="thin">
        <color rgb="FF7F7F7F"/>
      </top>
      <bottom/>
      <diagonal/>
    </border>
    <border diagonalUp="false" diagonalDown="false">
      <left style="thin">
        <color rgb="FF7F7F7F"/>
      </left>
      <right style="thin">
        <color rgb="FF7F7F7F"/>
      </right>
      <top/>
      <bottom/>
      <diagonal/>
    </border>
    <border diagonalUp="false" diagonalDown="false">
      <left style="medium"/>
      <right style="medium"/>
      <top style="thin"/>
      <bottom/>
      <diagonal/>
    </border>
    <border diagonalUp="false" diagonalDown="false">
      <left style="thin"/>
      <right/>
      <top style="thin"/>
      <bottom style="hair"/>
      <diagonal/>
    </border>
    <border diagonalUp="false" diagonalDown="false">
      <left style="thin"/>
      <right/>
      <top style="hair"/>
      <bottom style="thin"/>
      <diagonal/>
    </border>
    <border diagonalUp="false" diagonalDown="false">
      <left/>
      <right/>
      <top/>
      <bottom style="hair"/>
      <diagonal/>
    </border>
    <border diagonalUp="false" diagonalDown="false">
      <left/>
      <right style="thin"/>
      <top style="thin"/>
      <bottom/>
      <diagonal/>
    </border>
    <border diagonalUp="false" diagonalDown="false">
      <left/>
      <right style="medium"/>
      <top/>
      <bottom style="thin"/>
      <diagonal/>
    </border>
    <border diagonalUp="false" diagonalDown="false">
      <left style="thin"/>
      <right/>
      <top style="hair"/>
      <bottom style="hair"/>
      <diagonal/>
    </border>
    <border diagonalUp="false" diagonalDown="false">
      <left style="thin"/>
      <right/>
      <top/>
      <bottom style="medium"/>
      <diagonal/>
    </border>
    <border diagonalUp="false" diagonalDown="false">
      <left style="medium"/>
      <right style="thin"/>
      <top style="thin"/>
      <bottom/>
      <diagonal/>
    </border>
    <border diagonalUp="false" diagonalDown="false">
      <left/>
      <right style="thin"/>
      <top style="medium"/>
      <bottom style="thin"/>
      <diagonal/>
    </border>
    <border diagonalUp="false" diagonalDown="false">
      <left style="medium"/>
      <right/>
      <top style="medium"/>
      <bottom style="thin"/>
      <diagonal/>
    </border>
    <border diagonalUp="false" diagonalDown="false">
      <left style="medium"/>
      <right/>
      <top style="thin"/>
      <bottom style="thin"/>
      <diagonal/>
    </border>
  </borders>
  <cellStyleXfs count="79">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5" fontId="9" fillId="0" borderId="0" applyFont="true" applyBorder="false" applyAlignment="true" applyProtection="false">
      <alignment horizontal="general" vertical="center" textRotation="0" wrapText="false" indent="0" shrinkToFit="false"/>
    </xf>
    <xf numFmtId="164" fontId="44" fillId="0" borderId="0" applyFont="true" applyBorder="false" applyAlignment="true" applyProtection="false">
      <alignment horizontal="general" vertical="center" textRotation="0" wrapText="false" indent="0" shrinkToFit="false"/>
    </xf>
    <xf numFmtId="164" fontId="4" fillId="2" borderId="0" applyFont="true" applyBorder="false" applyAlignment="true" applyProtection="false">
      <alignment horizontal="general" vertical="center" textRotation="0" wrapText="false" indent="0" shrinkToFit="false"/>
    </xf>
    <xf numFmtId="164" fontId="4" fillId="3" borderId="0" applyFont="true" applyBorder="false" applyAlignment="true" applyProtection="false">
      <alignment horizontal="general" vertical="center" textRotation="0" wrapText="false" indent="0" shrinkToFit="false"/>
    </xf>
    <xf numFmtId="164" fontId="4" fillId="4" borderId="0" applyFont="true" applyBorder="false" applyAlignment="true" applyProtection="false">
      <alignment horizontal="general" vertical="center" textRotation="0" wrapText="false" indent="0" shrinkToFit="false"/>
    </xf>
    <xf numFmtId="164" fontId="4" fillId="5" borderId="0" applyFont="true" applyBorder="false" applyAlignment="true" applyProtection="false">
      <alignment horizontal="general" vertical="center" textRotation="0" wrapText="false" indent="0" shrinkToFit="false"/>
    </xf>
    <xf numFmtId="164" fontId="4" fillId="6" borderId="0" applyFont="true" applyBorder="false" applyAlignment="true" applyProtection="false">
      <alignment horizontal="general" vertical="center" textRotation="0" wrapText="false" indent="0" shrinkToFit="false"/>
    </xf>
    <xf numFmtId="164" fontId="4" fillId="7" borderId="0" applyFont="true" applyBorder="false" applyAlignment="true" applyProtection="false">
      <alignment horizontal="general" vertical="center" textRotation="0" wrapText="false" indent="0" shrinkToFit="false"/>
    </xf>
    <xf numFmtId="164" fontId="4" fillId="8" borderId="0" applyFont="true" applyBorder="false" applyAlignment="true" applyProtection="false">
      <alignment horizontal="general" vertical="center" textRotation="0" wrapText="false" indent="0" shrinkToFit="false"/>
    </xf>
    <xf numFmtId="164" fontId="4" fillId="9" borderId="0" applyFont="true" applyBorder="false" applyAlignment="true" applyProtection="false">
      <alignment horizontal="general" vertical="center" textRotation="0" wrapText="false" indent="0" shrinkToFit="false"/>
    </xf>
    <xf numFmtId="164" fontId="4" fillId="10" borderId="0" applyFont="true" applyBorder="false" applyAlignment="true" applyProtection="false">
      <alignment horizontal="general" vertical="center" textRotation="0" wrapText="false" indent="0" shrinkToFit="false"/>
    </xf>
    <xf numFmtId="164" fontId="4" fillId="5" borderId="0" applyFont="true" applyBorder="false" applyAlignment="true" applyProtection="false">
      <alignment horizontal="general" vertical="center" textRotation="0" wrapText="false" indent="0" shrinkToFit="false"/>
    </xf>
    <xf numFmtId="164" fontId="4" fillId="8" borderId="0" applyFont="true" applyBorder="false" applyAlignment="true" applyProtection="false">
      <alignment horizontal="general" vertical="center" textRotation="0" wrapText="false" indent="0" shrinkToFit="false"/>
    </xf>
    <xf numFmtId="164" fontId="4" fillId="11" borderId="0" applyFont="true" applyBorder="false" applyAlignment="true" applyProtection="false">
      <alignment horizontal="general" vertical="center" textRotation="0" wrapText="false" indent="0" shrinkToFit="false"/>
    </xf>
    <xf numFmtId="164" fontId="5" fillId="12" borderId="0" applyFont="true" applyBorder="false" applyAlignment="true" applyProtection="false">
      <alignment horizontal="general" vertical="center" textRotation="0" wrapText="false" indent="0" shrinkToFit="false"/>
    </xf>
    <xf numFmtId="164" fontId="5" fillId="9" borderId="0" applyFont="true" applyBorder="false" applyAlignment="true" applyProtection="false">
      <alignment horizontal="general" vertical="center" textRotation="0" wrapText="false" indent="0" shrinkToFit="false"/>
    </xf>
    <xf numFmtId="164" fontId="5" fillId="10" borderId="0" applyFont="true" applyBorder="false" applyAlignment="true" applyProtection="false">
      <alignment horizontal="general" vertical="center" textRotation="0" wrapText="false" indent="0" shrinkToFit="false"/>
    </xf>
    <xf numFmtId="164" fontId="5" fillId="13" borderId="0" applyFont="true" applyBorder="false" applyAlignment="true" applyProtection="false">
      <alignment horizontal="general" vertical="center" textRotation="0" wrapText="false" indent="0" shrinkToFit="false"/>
    </xf>
    <xf numFmtId="164" fontId="5" fillId="14" borderId="0" applyFont="true" applyBorder="false" applyAlignment="true" applyProtection="false">
      <alignment horizontal="general" vertical="center" textRotation="0" wrapText="false" indent="0" shrinkToFit="false"/>
    </xf>
    <xf numFmtId="164" fontId="5" fillId="15" borderId="0" applyFont="true" applyBorder="false" applyAlignment="true" applyProtection="false">
      <alignment horizontal="general" vertical="center" textRotation="0" wrapText="false" indent="0" shrinkToFit="false"/>
    </xf>
    <xf numFmtId="164" fontId="6" fillId="16" borderId="0" applyFont="true" applyBorder="false" applyAlignment="true" applyProtection="false">
      <alignment horizontal="general" vertical="center" textRotation="0" wrapText="false" indent="0" shrinkToFit="false"/>
    </xf>
    <xf numFmtId="164" fontId="5" fillId="17" borderId="0" applyFont="true" applyBorder="false" applyAlignment="true" applyProtection="false">
      <alignment horizontal="general" vertical="center" textRotation="0" wrapText="false" indent="0" shrinkToFit="false"/>
    </xf>
    <xf numFmtId="164" fontId="5" fillId="18" borderId="0" applyFont="true" applyBorder="false" applyAlignment="true" applyProtection="false">
      <alignment horizontal="general" vertical="center" textRotation="0" wrapText="false" indent="0" shrinkToFit="false"/>
    </xf>
    <xf numFmtId="164" fontId="5" fillId="19" borderId="0" applyFont="true" applyBorder="false" applyAlignment="true" applyProtection="false">
      <alignment horizontal="general" vertical="center" textRotation="0" wrapText="false" indent="0" shrinkToFit="false"/>
    </xf>
    <xf numFmtId="164" fontId="5" fillId="13" borderId="0" applyFont="true" applyBorder="false" applyAlignment="true" applyProtection="false">
      <alignment horizontal="general" vertical="center" textRotation="0" wrapText="false" indent="0" shrinkToFit="false"/>
    </xf>
    <xf numFmtId="164" fontId="5" fillId="14" borderId="0" applyFont="true" applyBorder="false" applyAlignment="true" applyProtection="false">
      <alignment horizontal="general" vertical="center" textRotation="0" wrapText="false" indent="0" shrinkToFit="false"/>
    </xf>
    <xf numFmtId="164" fontId="5" fillId="20" borderId="0" applyFont="true" applyBorder="false" applyAlignment="true" applyProtection="false">
      <alignment horizontal="general" vertical="center" textRotation="0" wrapText="false" indent="0" shrinkToFit="false"/>
    </xf>
    <xf numFmtId="164" fontId="7" fillId="0" borderId="0" applyFont="true" applyBorder="false" applyAlignment="true" applyProtection="false">
      <alignment horizontal="general" vertical="center" textRotation="0" wrapText="false" indent="0" shrinkToFit="false"/>
    </xf>
    <xf numFmtId="164" fontId="8" fillId="21" borderId="1" applyFont="true" applyBorder="true" applyAlignment="true" applyProtection="false">
      <alignment horizontal="general" vertical="center" textRotation="0" wrapText="false" indent="0" shrinkToFit="false"/>
    </xf>
    <xf numFmtId="165" fontId="9" fillId="0" borderId="0" applyFont="true" applyBorder="false" applyAlignment="true" applyProtection="false">
      <alignment horizontal="general" vertical="center" textRotation="0" wrapText="false" indent="0" shrinkToFit="false"/>
    </xf>
    <xf numFmtId="164" fontId="9" fillId="22" borderId="2" applyFont="true" applyBorder="true" applyAlignment="true" applyProtection="false">
      <alignment horizontal="general" vertical="center" textRotation="0" wrapText="false" indent="0" shrinkToFit="false"/>
    </xf>
    <xf numFmtId="164" fontId="10" fillId="0" borderId="3" applyFont="true" applyBorder="true" applyAlignment="true" applyProtection="false">
      <alignment horizontal="general" vertical="center" textRotation="0" wrapText="false" indent="0" shrinkToFit="false"/>
    </xf>
    <xf numFmtId="164" fontId="11" fillId="7" borderId="4" applyFont="true" applyBorder="true" applyAlignment="true" applyProtection="false">
      <alignment horizontal="general" vertical="center" textRotation="0" wrapText="false" indent="0" shrinkToFit="false"/>
    </xf>
    <xf numFmtId="164" fontId="12" fillId="23" borderId="5" applyFont="true" applyBorder="true" applyAlignment="true" applyProtection="false">
      <alignment horizontal="general" vertical="center" textRotation="0" wrapText="false" indent="0" shrinkToFit="false"/>
    </xf>
    <xf numFmtId="164" fontId="13" fillId="3" borderId="0" applyFont="true" applyBorder="false" applyAlignment="true" applyProtection="false">
      <alignment horizontal="general" vertical="center" textRotation="0" wrapText="false" indent="0" shrinkToFit="false"/>
    </xf>
    <xf numFmtId="166" fontId="9" fillId="0" borderId="0" applyFont="true" applyBorder="false" applyAlignment="true" applyProtection="false">
      <alignment horizontal="general" vertical="center" textRotation="0" wrapText="false" indent="0" shrinkToFit="false"/>
    </xf>
    <xf numFmtId="164" fontId="9" fillId="0" borderId="0" applyFont="true" applyBorder="true" applyAlignment="true" applyProtection="true">
      <alignment horizontal="general" vertical="center" textRotation="0" wrapText="false" indent="0" shrinkToFit="false"/>
      <protection locked="true" hidden="false"/>
    </xf>
    <xf numFmtId="164" fontId="14"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center"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7" fillId="4" borderId="0" applyFont="true" applyBorder="false" applyAlignment="true" applyProtection="false">
      <alignment horizontal="general" vertical="center" textRotation="0" wrapText="false" indent="0" shrinkToFit="false"/>
    </xf>
    <xf numFmtId="164" fontId="18" fillId="0" borderId="6" applyFont="true" applyBorder="true" applyAlignment="true" applyProtection="false">
      <alignment horizontal="general" vertical="center" textRotation="0" wrapText="false" indent="0" shrinkToFit="false"/>
    </xf>
    <xf numFmtId="164" fontId="19" fillId="0" borderId="7" applyFont="true" applyBorder="true" applyAlignment="true" applyProtection="false">
      <alignment horizontal="general" vertical="center" textRotation="0" wrapText="false" indent="0" shrinkToFit="false"/>
    </xf>
    <xf numFmtId="164" fontId="20" fillId="0" borderId="8" applyFont="true" applyBorder="true" applyAlignment="true" applyProtection="false">
      <alignment horizontal="general" vertical="center" textRotation="0" wrapText="false" indent="0" shrinkToFit="false"/>
    </xf>
    <xf numFmtId="164" fontId="20" fillId="0" borderId="0" applyFont="true" applyBorder="false" applyAlignment="true" applyProtection="false">
      <alignment horizontal="general" vertical="center" textRotation="0" wrapText="false" indent="0" shrinkToFit="false"/>
    </xf>
    <xf numFmtId="164" fontId="21" fillId="23" borderId="4" applyFont="true" applyBorder="true" applyAlignment="true" applyProtection="false">
      <alignment horizontal="general" vertical="center" textRotation="0" wrapText="false" indent="0" shrinkToFit="false"/>
    </xf>
    <xf numFmtId="164" fontId="22" fillId="0" borderId="0" applyFont="true" applyBorder="false" applyAlignment="true" applyProtection="false">
      <alignment horizontal="general" vertical="center" textRotation="0" wrapText="false" indent="0" shrinkToFit="false"/>
    </xf>
    <xf numFmtId="164" fontId="23" fillId="0" borderId="0" applyFont="true" applyBorder="false" applyAlignment="true" applyProtection="false">
      <alignment horizontal="general" vertical="center" textRotation="0" wrapText="false" indent="0" shrinkToFit="false"/>
    </xf>
    <xf numFmtId="164" fontId="24" fillId="0" borderId="9" applyFont="true" applyBorder="true" applyAlignment="true" applyProtection="false">
      <alignment horizontal="general" vertical="center" textRotation="0" wrapText="false" indent="0" shrinkToFit="false"/>
    </xf>
    <xf numFmtId="166" fontId="9" fillId="0" borderId="0" applyFont="true" applyBorder="false" applyAlignment="true" applyProtection="false">
      <alignment horizontal="general" vertical="center" textRotation="0" wrapText="false" indent="0" shrinkToFit="false"/>
    </xf>
  </cellStyleXfs>
  <cellXfs count="1021">
    <xf numFmtId="164" fontId="0" fillId="0" borderId="0" xfId="0" applyFont="false" applyBorder="false" applyAlignment="false" applyProtection="false">
      <alignment horizontal="general" vertical="center" textRotation="0" wrapText="false" indent="0" shrinkToFit="false"/>
      <protection locked="true" hidden="false"/>
    </xf>
    <xf numFmtId="164" fontId="0" fillId="24" borderId="0" xfId="0" applyFont="false" applyBorder="false" applyAlignment="false" applyProtection="false">
      <alignment horizontal="general" vertical="center" textRotation="0" wrapText="false" indent="0" shrinkToFit="false"/>
      <protection locked="true" hidden="false"/>
    </xf>
    <xf numFmtId="164" fontId="25" fillId="0" borderId="0"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false" applyAlignment="true" applyProtection="false">
      <alignment horizontal="center" vertical="center" textRotation="0" wrapText="true" indent="0" shrinkToFit="false"/>
      <protection locked="true" hidden="false"/>
    </xf>
    <xf numFmtId="164" fontId="27" fillId="0" borderId="0" xfId="0" applyFont="true" applyBorder="false" applyAlignment="false" applyProtection="false">
      <alignment horizontal="general" vertical="center" textRotation="0" wrapText="false" indent="0" shrinkToFit="false"/>
      <protection locked="true" hidden="false"/>
    </xf>
    <xf numFmtId="164" fontId="28" fillId="0" borderId="0" xfId="0" applyFont="true" applyBorder="false" applyAlignment="false" applyProtection="false">
      <alignment horizontal="general" vertical="center" textRotation="0" wrapText="false" indent="0" shrinkToFit="false"/>
      <protection locked="true" hidden="false"/>
    </xf>
    <xf numFmtId="164" fontId="29" fillId="0" borderId="0" xfId="0" applyFont="true" applyBorder="true" applyAlignment="true" applyProtection="false">
      <alignment horizontal="left" vertical="center" textRotation="0" wrapText="true" indent="0" shrinkToFit="false"/>
      <protection locked="true" hidden="false"/>
    </xf>
    <xf numFmtId="164" fontId="29" fillId="0" borderId="0" xfId="0" applyFont="true" applyBorder="false" applyAlignment="true" applyProtection="false">
      <alignment horizontal="left" vertical="center" textRotation="0" wrapText="true" indent="0" shrinkToFit="false"/>
      <protection locked="true" hidden="false"/>
    </xf>
    <xf numFmtId="164" fontId="30" fillId="0" borderId="0" xfId="0" applyFont="true" applyBorder="true" applyAlignment="true" applyProtection="false">
      <alignment horizontal="left" vertical="center" textRotation="0" wrapText="true" indent="0" shrinkToFit="false"/>
      <protection locked="true" hidden="false"/>
    </xf>
    <xf numFmtId="164" fontId="30" fillId="0" borderId="0" xfId="0" applyFont="true" applyBorder="false" applyAlignment="true" applyProtection="false">
      <alignment horizontal="left" vertical="center" textRotation="0" wrapText="true" indent="0" shrinkToFit="false"/>
      <protection locked="true" hidden="false"/>
    </xf>
    <xf numFmtId="164" fontId="33" fillId="0" borderId="0" xfId="0" applyFont="true" applyBorder="false" applyAlignment="false" applyProtection="false">
      <alignment horizontal="general" vertical="center" textRotation="0" wrapText="false" indent="0" shrinkToFit="false"/>
      <protection locked="true" hidden="false"/>
    </xf>
    <xf numFmtId="164" fontId="29" fillId="0" borderId="0" xfId="0" applyFont="true" applyBorder="true" applyAlignment="true" applyProtection="false">
      <alignment horizontal="left" vertical="top" textRotation="0" wrapText="true" indent="0" shrinkToFit="false"/>
      <protection locked="true" hidden="false"/>
    </xf>
    <xf numFmtId="164" fontId="34" fillId="0" borderId="0" xfId="0" applyFont="true" applyBorder="false" applyAlignment="false" applyProtection="false">
      <alignment horizontal="general" vertical="center" textRotation="0" wrapText="false" indent="0" shrinkToFit="false"/>
      <protection locked="true" hidden="false"/>
    </xf>
    <xf numFmtId="164" fontId="35" fillId="0" borderId="0" xfId="0" applyFont="true" applyBorder="false" applyAlignment="false" applyProtection="false">
      <alignment horizontal="general" vertical="center" textRotation="0" wrapText="false" indent="0" shrinkToFit="false"/>
      <protection locked="true" hidden="false"/>
    </xf>
    <xf numFmtId="164" fontId="36" fillId="0" borderId="0" xfId="0" applyFont="true" applyBorder="false" applyAlignment="false" applyProtection="false">
      <alignment horizontal="general" vertical="center" textRotation="0" wrapText="false" indent="0" shrinkToFit="false"/>
      <protection locked="true" hidden="false"/>
    </xf>
    <xf numFmtId="164" fontId="37" fillId="0" borderId="0" xfId="0" applyFont="true" applyBorder="false" applyAlignment="false" applyProtection="false">
      <alignment horizontal="general" vertical="center" textRotation="0" wrapText="false" indent="0" shrinkToFit="false"/>
      <protection locked="true" hidden="false"/>
    </xf>
    <xf numFmtId="164" fontId="38" fillId="0" borderId="0" xfId="0" applyFont="true" applyBorder="false" applyAlignment="false" applyProtection="false">
      <alignment horizontal="general" vertical="center" textRotation="0" wrapText="false" indent="0" shrinkToFit="false"/>
      <protection locked="true" hidden="false"/>
    </xf>
    <xf numFmtId="164" fontId="39" fillId="0" borderId="0" xfId="0" applyFont="true" applyBorder="false" applyAlignment="false" applyProtection="false">
      <alignment horizontal="general" vertical="center" textRotation="0" wrapText="false" indent="0" shrinkToFit="false"/>
      <protection locked="true" hidden="false"/>
    </xf>
    <xf numFmtId="164" fontId="29" fillId="0" borderId="10" xfId="0" applyFont="true" applyBorder="true" applyAlignment="true" applyProtection="false">
      <alignment horizontal="center" vertical="center" textRotation="0" wrapText="false" indent="0" shrinkToFit="false"/>
      <protection locked="true" hidden="false"/>
    </xf>
    <xf numFmtId="164" fontId="34" fillId="16" borderId="10" xfId="0" applyFont="true" applyBorder="true" applyAlignment="true" applyProtection="true">
      <alignment horizontal="center" vertical="center" textRotation="0" wrapText="false" indent="0" shrinkToFit="false"/>
      <protection locked="false" hidden="false"/>
    </xf>
    <xf numFmtId="164" fontId="34" fillId="24" borderId="0" xfId="0" applyFont="true" applyBorder="false" applyAlignment="false" applyProtection="false">
      <alignment horizontal="general" vertical="center" textRotation="0" wrapText="false" indent="0" shrinkToFit="false"/>
      <protection locked="true" hidden="false"/>
    </xf>
    <xf numFmtId="164" fontId="39" fillId="24" borderId="0" xfId="0" applyFont="true" applyBorder="false" applyAlignment="false" applyProtection="false">
      <alignment horizontal="general" vertical="center" textRotation="0" wrapText="false" indent="0" shrinkToFit="false"/>
      <protection locked="true" hidden="false"/>
    </xf>
    <xf numFmtId="164" fontId="29" fillId="0" borderId="10" xfId="0" applyFont="true" applyBorder="true" applyAlignment="true" applyProtection="false">
      <alignment horizontal="center" vertical="center" textRotation="0" wrapText="true" indent="0" shrinkToFit="false"/>
      <protection locked="true" hidden="false"/>
    </xf>
    <xf numFmtId="164" fontId="34" fillId="0" borderId="10" xfId="0" applyFont="true" applyBorder="true" applyAlignment="true" applyProtection="false">
      <alignment horizontal="center" vertical="center" textRotation="0" wrapText="true" indent="0" shrinkToFit="false"/>
      <protection locked="true" hidden="false"/>
    </xf>
    <xf numFmtId="164" fontId="34" fillId="0" borderId="10" xfId="0" applyFont="true" applyBorder="true" applyAlignment="true" applyProtection="false">
      <alignment horizontal="center" vertical="center" textRotation="0" wrapText="false" indent="0" shrinkToFit="false"/>
      <protection locked="true" hidden="false"/>
    </xf>
    <xf numFmtId="164" fontId="34" fillId="0" borderId="0" xfId="0" applyFont="true" applyBorder="false" applyAlignment="true" applyProtection="false">
      <alignment horizontal="center" vertical="center" textRotation="0" wrapText="false" indent="0" shrinkToFit="false"/>
      <protection locked="true" hidden="false"/>
    </xf>
    <xf numFmtId="164" fontId="34" fillId="24" borderId="0" xfId="0" applyFont="true" applyBorder="false" applyAlignment="true" applyProtection="false">
      <alignment horizontal="center" vertical="center" textRotation="0" wrapText="false" indent="0" shrinkToFit="false"/>
      <protection locked="true" hidden="false"/>
    </xf>
    <xf numFmtId="164" fontId="37" fillId="24" borderId="0" xfId="0" applyFont="true" applyBorder="false" applyAlignment="false" applyProtection="false">
      <alignment horizontal="general" vertical="center" textRotation="0" wrapText="false" indent="0" shrinkToFit="false"/>
      <protection locked="true" hidden="false"/>
    </xf>
    <xf numFmtId="164" fontId="40" fillId="0" borderId="11" xfId="0" applyFont="true" applyBorder="true" applyAlignment="true" applyProtection="false">
      <alignment horizontal="left" vertical="center" textRotation="0" wrapText="true" indent="0" shrinkToFit="false"/>
      <protection locked="true" hidden="false"/>
    </xf>
    <xf numFmtId="164" fontId="40" fillId="0" borderId="0" xfId="0" applyFont="true" applyBorder="false" applyAlignment="true" applyProtection="false">
      <alignment horizontal="left" vertical="center" textRotation="0" wrapText="true" indent="0" shrinkToFit="false"/>
      <protection locked="true" hidden="false"/>
    </xf>
    <xf numFmtId="164" fontId="29" fillId="0" borderId="12" xfId="0" applyFont="true" applyBorder="true" applyAlignment="true" applyProtection="false">
      <alignment horizontal="left" vertical="center" textRotation="0" wrapText="false" indent="0" shrinkToFit="false"/>
      <protection locked="true" hidden="false"/>
    </xf>
    <xf numFmtId="164" fontId="41" fillId="0" borderId="10" xfId="0" applyFont="true" applyBorder="true" applyAlignment="true" applyProtection="false">
      <alignment horizontal="left" vertical="center" textRotation="0" wrapText="false" indent="0" shrinkToFit="false"/>
      <protection locked="true" hidden="false"/>
    </xf>
    <xf numFmtId="164" fontId="34" fillId="16" borderId="10" xfId="0" applyFont="true" applyBorder="true" applyAlignment="true" applyProtection="true">
      <alignment horizontal="left" vertical="center" textRotation="0" wrapText="true" indent="0" shrinkToFit="false"/>
      <protection locked="false" hidden="false"/>
    </xf>
    <xf numFmtId="164" fontId="41" fillId="0" borderId="10" xfId="0" applyFont="true" applyBorder="true" applyAlignment="true" applyProtection="false">
      <alignment horizontal="center" vertical="center" textRotation="0" wrapText="false" indent="0" shrinkToFit="false"/>
      <protection locked="true" hidden="false"/>
    </xf>
    <xf numFmtId="164" fontId="29" fillId="16" borderId="13" xfId="0" applyFont="true" applyBorder="true" applyAlignment="true" applyProtection="true">
      <alignment horizontal="center" vertical="center" textRotation="0" wrapText="false" indent="0" shrinkToFit="false"/>
      <protection locked="false" hidden="false"/>
    </xf>
    <xf numFmtId="164" fontId="29" fillId="16" borderId="14" xfId="0" applyFont="true" applyBorder="true" applyAlignment="true" applyProtection="true">
      <alignment horizontal="center" vertical="center" textRotation="0" wrapText="false" indent="0" shrinkToFit="false"/>
      <protection locked="false" hidden="false"/>
    </xf>
    <xf numFmtId="164" fontId="4" fillId="0" borderId="14" xfId="0" applyFont="true" applyBorder="true" applyAlignment="true" applyProtection="false">
      <alignment horizontal="center" vertical="center" textRotation="0" wrapText="false" indent="0" shrinkToFit="false"/>
      <protection locked="true" hidden="false"/>
    </xf>
    <xf numFmtId="164" fontId="29" fillId="16" borderId="15" xfId="0" applyFont="true" applyBorder="true" applyAlignment="true" applyProtection="true">
      <alignment horizontal="center" vertical="center" textRotation="0" wrapText="false" indent="0" shrinkToFit="false"/>
      <protection locked="false" hidden="false"/>
    </xf>
    <xf numFmtId="164" fontId="42" fillId="0" borderId="16" xfId="0" applyFont="true" applyBorder="true" applyAlignment="false" applyProtection="false">
      <alignment horizontal="general" vertical="center" textRotation="0" wrapText="false" indent="0" shrinkToFit="false"/>
      <protection locked="true" hidden="false"/>
    </xf>
    <xf numFmtId="164" fontId="41" fillId="0" borderId="10" xfId="0" applyFont="true" applyBorder="true" applyAlignment="true" applyProtection="false">
      <alignment horizontal="left" vertical="center" textRotation="0" wrapText="true" indent="0" shrinkToFit="false"/>
      <protection locked="true" hidden="false"/>
    </xf>
    <xf numFmtId="164" fontId="34" fillId="16" borderId="10" xfId="0" applyFont="true" applyBorder="true" applyAlignment="true" applyProtection="true">
      <alignment horizontal="left" vertical="center" textRotation="0" wrapText="false" indent="0" shrinkToFit="false"/>
      <protection locked="false" hidden="false"/>
    </xf>
    <xf numFmtId="164" fontId="41" fillId="0" borderId="17" xfId="0" applyFont="true" applyBorder="true" applyAlignment="true" applyProtection="false">
      <alignment horizontal="left" vertical="center" textRotation="0" wrapText="false" indent="0" shrinkToFit="false"/>
      <protection locked="true" hidden="false"/>
    </xf>
    <xf numFmtId="164" fontId="35" fillId="16" borderId="10" xfId="0" applyFont="true" applyBorder="true" applyAlignment="true" applyProtection="true">
      <alignment horizontal="left" vertical="center" textRotation="0" wrapText="false" indent="0" shrinkToFit="false"/>
      <protection locked="false" hidden="false"/>
    </xf>
    <xf numFmtId="167" fontId="35" fillId="16" borderId="10" xfId="0" applyFont="true" applyBorder="true" applyAlignment="true" applyProtection="true">
      <alignment horizontal="left" vertical="center" textRotation="0" wrapText="false" indent="0" shrinkToFit="false"/>
      <protection locked="false" hidden="false"/>
    </xf>
    <xf numFmtId="164" fontId="34" fillId="0" borderId="0" xfId="0" applyFont="true" applyBorder="false" applyAlignment="true" applyProtection="false">
      <alignment horizontal="left" vertical="center" textRotation="0" wrapText="false" indent="0" shrinkToFit="false"/>
      <protection locked="true" hidden="false"/>
    </xf>
    <xf numFmtId="164" fontId="35" fillId="0" borderId="0" xfId="0" applyFont="true" applyBorder="false" applyAlignment="true" applyProtection="false">
      <alignment horizontal="left" vertical="center" textRotation="0" wrapText="false" indent="0" shrinkToFit="false"/>
      <protection locked="true" hidden="false"/>
    </xf>
    <xf numFmtId="164" fontId="0" fillId="0" borderId="0" xfId="0" applyFont="false" applyBorder="false" applyAlignment="false" applyProtection="true">
      <alignment horizontal="general" vertical="center" textRotation="0" wrapText="false" indent="0" shrinkToFit="false"/>
      <protection locked="false" hidden="false"/>
    </xf>
    <xf numFmtId="164" fontId="41" fillId="0" borderId="10" xfId="0" applyFont="true" applyBorder="true" applyAlignment="true" applyProtection="false">
      <alignment horizontal="center" vertical="center" textRotation="0" wrapText="true" indent="0" shrinkToFit="true"/>
      <protection locked="true" hidden="false"/>
    </xf>
    <xf numFmtId="164" fontId="41" fillId="0" borderId="10" xfId="0" applyFont="true" applyBorder="true" applyAlignment="true" applyProtection="false">
      <alignment horizontal="general" vertical="center" textRotation="0" wrapText="false" indent="0" shrinkToFit="false"/>
      <protection locked="true" hidden="false"/>
    </xf>
    <xf numFmtId="164" fontId="43" fillId="0" borderId="10" xfId="0" applyFont="true" applyBorder="true" applyAlignment="true" applyProtection="false">
      <alignment horizontal="left" vertical="center" textRotation="0" wrapText="false" indent="0" shrinkToFit="false"/>
      <protection locked="true" hidden="false"/>
    </xf>
    <xf numFmtId="164" fontId="45" fillId="16" borderId="10" xfId="20" applyFont="false" applyBorder="true" applyAlignment="true" applyProtection="true">
      <alignment horizontal="left" vertical="center" textRotation="0" wrapText="false" indent="0" shrinkToFit="false"/>
      <protection locked="false" hidden="false"/>
    </xf>
    <xf numFmtId="164" fontId="29" fillId="0" borderId="0" xfId="0" applyFont="true" applyBorder="false" applyAlignment="false" applyProtection="false">
      <alignment horizontal="general" vertical="center" textRotation="0" wrapText="false" indent="0" shrinkToFit="false"/>
      <protection locked="true" hidden="false"/>
    </xf>
    <xf numFmtId="164" fontId="34" fillId="0" borderId="0" xfId="0" applyFont="true" applyBorder="false" applyAlignment="true" applyProtection="false">
      <alignment horizontal="center" vertical="center" textRotation="0" wrapText="true" indent="0" shrinkToFit="false"/>
      <protection locked="true" hidden="false"/>
    </xf>
    <xf numFmtId="164" fontId="46" fillId="0" borderId="0" xfId="0" applyFont="true" applyBorder="true" applyAlignment="true" applyProtection="false">
      <alignment horizontal="left" vertical="center" textRotation="0" wrapText="true" indent="0" shrinkToFit="false"/>
      <protection locked="true" hidden="false"/>
    </xf>
    <xf numFmtId="164" fontId="46" fillId="0" borderId="18" xfId="0" applyFont="true" applyBorder="true" applyAlignment="true" applyProtection="false">
      <alignment horizontal="left" vertical="center" textRotation="0" wrapText="true" indent="0" shrinkToFit="false"/>
      <protection locked="true" hidden="false"/>
    </xf>
    <xf numFmtId="164" fontId="25" fillId="16" borderId="19" xfId="0" applyFont="true" applyBorder="true" applyAlignment="true" applyProtection="true">
      <alignment horizontal="center" vertical="center" textRotation="0" wrapText="false" indent="0" shrinkToFit="false"/>
      <protection locked="false" hidden="false"/>
    </xf>
    <xf numFmtId="164" fontId="35" fillId="24" borderId="0" xfId="0" applyFont="true" applyBorder="false" applyAlignment="true" applyProtection="false">
      <alignment horizontal="center" vertical="center" textRotation="0" wrapText="false" indent="0" shrinkToFit="false"/>
      <protection locked="true" hidden="false"/>
    </xf>
    <xf numFmtId="164" fontId="48" fillId="0" borderId="19" xfId="0" applyFont="true" applyBorder="true" applyAlignment="true" applyProtection="false">
      <alignment horizontal="left" vertical="center" textRotation="0" wrapText="true" indent="0" shrinkToFit="false"/>
      <protection locked="true" hidden="false"/>
    </xf>
    <xf numFmtId="164" fontId="46" fillId="0" borderId="0" xfId="0" applyFont="true" applyBorder="false" applyAlignment="true" applyProtection="false">
      <alignment horizontal="left" vertical="center" textRotation="0" wrapText="true" indent="0" shrinkToFit="false"/>
      <protection locked="true" hidden="false"/>
    </xf>
    <xf numFmtId="164" fontId="46" fillId="0" borderId="12" xfId="0" applyFont="true" applyBorder="true" applyAlignment="true" applyProtection="false">
      <alignment horizontal="left" vertical="center" textRotation="0" wrapText="true" indent="0" shrinkToFit="false"/>
      <protection locked="true" hidden="false"/>
    </xf>
    <xf numFmtId="164" fontId="41" fillId="0" borderId="20" xfId="0" applyFont="true" applyBorder="true" applyAlignment="true" applyProtection="false">
      <alignment horizontal="center" vertical="center" textRotation="0" wrapText="true" indent="0" shrinkToFit="false"/>
      <protection locked="true" hidden="false"/>
    </xf>
    <xf numFmtId="164" fontId="41" fillId="0" borderId="10" xfId="0" applyFont="true" applyBorder="true" applyAlignment="true" applyProtection="false">
      <alignment horizontal="center" vertical="center" textRotation="0" wrapText="true" indent="0" shrinkToFit="false"/>
      <protection locked="true" hidden="false"/>
    </xf>
    <xf numFmtId="164" fontId="41" fillId="0" borderId="20" xfId="0" applyFont="true" applyBorder="true" applyAlignment="true" applyProtection="false">
      <alignment horizontal="center" vertical="center" textRotation="255" wrapText="false" indent="0" shrinkToFit="false"/>
      <protection locked="true" hidden="false"/>
    </xf>
    <xf numFmtId="164" fontId="50" fillId="0" borderId="20" xfId="0" applyFont="true" applyBorder="true" applyAlignment="true" applyProtection="false">
      <alignment horizontal="center" vertical="center" textRotation="0" wrapText="true" indent="0" shrinkToFit="false"/>
      <protection locked="true" hidden="false"/>
    </xf>
    <xf numFmtId="164" fontId="50" fillId="0" borderId="0" xfId="0" applyFont="true" applyBorder="false" applyAlignment="true" applyProtection="false">
      <alignment horizontal="center" vertical="center" textRotation="0" wrapText="true" indent="0" shrinkToFit="false"/>
      <protection locked="true" hidden="false"/>
    </xf>
    <xf numFmtId="164" fontId="41" fillId="0" borderId="21" xfId="0" applyFont="true" applyBorder="true" applyAlignment="true" applyProtection="false">
      <alignment horizontal="center" vertical="center" textRotation="0" wrapText="true" indent="0" shrinkToFit="false"/>
      <protection locked="true" hidden="false"/>
    </xf>
    <xf numFmtId="164" fontId="43" fillId="0" borderId="18" xfId="0" applyFont="true" applyBorder="true" applyAlignment="true" applyProtection="false">
      <alignment horizontal="center" vertical="center" textRotation="0" wrapText="false" indent="0" shrinkToFit="false"/>
      <protection locked="true" hidden="false"/>
    </xf>
    <xf numFmtId="167" fontId="41" fillId="16" borderId="22" xfId="0" applyFont="true" applyBorder="true" applyAlignment="true" applyProtection="true">
      <alignment horizontal="center" vertical="center" textRotation="0" wrapText="false" indent="0" shrinkToFit="false"/>
      <protection locked="false" hidden="false"/>
    </xf>
    <xf numFmtId="164" fontId="41" fillId="16" borderId="23" xfId="0" applyFont="true" applyBorder="true" applyAlignment="true" applyProtection="true">
      <alignment horizontal="general" vertical="center" textRotation="0" wrapText="true" indent="0" shrinkToFit="false"/>
      <protection locked="false" hidden="false"/>
    </xf>
    <xf numFmtId="164" fontId="41" fillId="16" borderId="23" xfId="0" applyFont="true" applyBorder="true" applyAlignment="true" applyProtection="true">
      <alignment horizontal="general" vertical="center" textRotation="0" wrapText="false" indent="0" shrinkToFit="false"/>
      <protection locked="false" hidden="false"/>
    </xf>
    <xf numFmtId="164" fontId="41" fillId="16" borderId="24" xfId="0" applyFont="true" applyBorder="true" applyAlignment="true" applyProtection="true">
      <alignment horizontal="center" vertical="center" textRotation="0" wrapText="true" indent="0" shrinkToFit="false"/>
      <protection locked="false" hidden="false"/>
    </xf>
    <xf numFmtId="168" fontId="43" fillId="0" borderId="0" xfId="0" applyFont="true" applyBorder="false" applyAlignment="true" applyProtection="false">
      <alignment horizontal="center" vertical="center" textRotation="0" wrapText="true" indent="0" shrinkToFit="false"/>
      <protection locked="true" hidden="false"/>
    </xf>
    <xf numFmtId="169" fontId="34" fillId="16" borderId="22" xfId="0" applyFont="true" applyBorder="true" applyAlignment="true" applyProtection="true">
      <alignment horizontal="general" vertical="center" textRotation="0" wrapText="false" indent="0" shrinkToFit="true"/>
      <protection locked="false" hidden="false"/>
    </xf>
    <xf numFmtId="169" fontId="34" fillId="16" borderId="25" xfId="0" applyFont="true" applyBorder="true" applyAlignment="true" applyProtection="true">
      <alignment horizontal="general" vertical="center" textRotation="0" wrapText="false" indent="0" shrinkToFit="true"/>
      <protection locked="false" hidden="false"/>
    </xf>
    <xf numFmtId="169" fontId="51" fillId="0" borderId="26" xfId="0" applyFont="true" applyBorder="true" applyAlignment="true" applyProtection="false">
      <alignment horizontal="general" vertical="center" textRotation="0" wrapText="false" indent="0" shrinkToFit="true"/>
      <protection locked="true" hidden="false"/>
    </xf>
    <xf numFmtId="170" fontId="52" fillId="0" borderId="27" xfId="0" applyFont="true" applyBorder="true" applyAlignment="true" applyProtection="true">
      <alignment horizontal="right" vertical="center" textRotation="0" wrapText="false" indent="0" shrinkToFit="true"/>
      <protection locked="false" hidden="false"/>
    </xf>
    <xf numFmtId="164" fontId="38" fillId="16" borderId="28" xfId="0" applyFont="true" applyBorder="true" applyAlignment="true" applyProtection="true">
      <alignment horizontal="center" vertical="center" textRotation="0" wrapText="true" indent="0" shrinkToFit="false"/>
      <protection locked="false" hidden="false"/>
    </xf>
    <xf numFmtId="164" fontId="41" fillId="24" borderId="0" xfId="0" applyFont="true" applyBorder="false" applyAlignment="true" applyProtection="false">
      <alignment horizontal="center" vertical="center" textRotation="0" wrapText="true" indent="0" shrinkToFit="false"/>
      <protection locked="true" hidden="false"/>
    </xf>
    <xf numFmtId="164" fontId="48" fillId="0" borderId="19" xfId="0" applyFont="true" applyBorder="true" applyAlignment="true" applyProtection="false">
      <alignment horizontal="center" vertical="center" textRotation="0" wrapText="true" indent="0" shrinkToFit="false"/>
      <protection locked="true" hidden="false"/>
    </xf>
    <xf numFmtId="164" fontId="48" fillId="24" borderId="29" xfId="0" applyFont="true" applyBorder="true" applyAlignment="true" applyProtection="false">
      <alignment horizontal="center" vertical="center" textRotation="0" wrapText="true" indent="0" shrinkToFit="false"/>
      <protection locked="true" hidden="false"/>
    </xf>
    <xf numFmtId="164" fontId="48" fillId="24" borderId="30" xfId="0" applyFont="true" applyBorder="true" applyAlignment="true" applyProtection="false">
      <alignment horizontal="center" vertical="center" textRotation="0" wrapText="true" indent="0" shrinkToFit="false"/>
      <protection locked="true" hidden="false"/>
    </xf>
    <xf numFmtId="164" fontId="48" fillId="24" borderId="31" xfId="0" applyFont="true" applyBorder="true" applyAlignment="true" applyProtection="false">
      <alignment horizontal="center" vertical="center" textRotation="0" wrapText="true" indent="0" shrinkToFit="false"/>
      <protection locked="true" hidden="false"/>
    </xf>
    <xf numFmtId="164" fontId="48" fillId="24" borderId="32" xfId="0" applyFont="true" applyBorder="true" applyAlignment="true" applyProtection="false">
      <alignment horizontal="center" vertical="center" textRotation="0" wrapText="true" indent="0" shrinkToFit="false"/>
      <protection locked="true" hidden="false"/>
    </xf>
    <xf numFmtId="164" fontId="25" fillId="24" borderId="0" xfId="0" applyFont="true" applyBorder="false" applyAlignment="true" applyProtection="false">
      <alignment horizontal="general" vertical="top" textRotation="0" wrapText="true" indent="0" shrinkToFit="false"/>
      <protection locked="true" hidden="false"/>
    </xf>
    <xf numFmtId="168" fontId="43" fillId="0" borderId="33" xfId="0" applyFont="true" applyBorder="true" applyAlignment="true" applyProtection="false">
      <alignment horizontal="center" vertical="center" textRotation="0" wrapText="true" indent="0" shrinkToFit="false"/>
      <protection locked="true" hidden="false"/>
    </xf>
    <xf numFmtId="169" fontId="34" fillId="16" borderId="34" xfId="0" applyFont="true" applyBorder="true" applyAlignment="true" applyProtection="true">
      <alignment horizontal="general" vertical="center" textRotation="0" wrapText="false" indent="0" shrinkToFit="true"/>
      <protection locked="false" hidden="false"/>
    </xf>
    <xf numFmtId="169" fontId="34" fillId="16" borderId="24" xfId="0" applyFont="true" applyBorder="true" applyAlignment="true" applyProtection="true">
      <alignment horizontal="general" vertical="center" textRotation="0" wrapText="false" indent="0" shrinkToFit="true"/>
      <protection locked="false" hidden="false"/>
    </xf>
    <xf numFmtId="169" fontId="51" fillId="0" borderId="17" xfId="0" applyFont="true" applyBorder="true" applyAlignment="true" applyProtection="false">
      <alignment horizontal="general" vertical="center" textRotation="0" wrapText="false" indent="0" shrinkToFit="true"/>
      <protection locked="true" hidden="false"/>
    </xf>
    <xf numFmtId="164" fontId="38" fillId="16" borderId="34" xfId="0" applyFont="true" applyBorder="true" applyAlignment="true" applyProtection="true">
      <alignment horizontal="center" vertical="center" textRotation="0" wrapText="true" indent="0" shrinkToFit="false"/>
      <protection locked="false" hidden="false"/>
    </xf>
    <xf numFmtId="164" fontId="48" fillId="0" borderId="35" xfId="0" applyFont="true" applyBorder="true" applyAlignment="true" applyProtection="false">
      <alignment horizontal="left" vertical="center" textRotation="0" wrapText="true" indent="0" shrinkToFit="false"/>
      <protection locked="true" hidden="false"/>
    </xf>
    <xf numFmtId="167" fontId="48" fillId="0" borderId="36" xfId="0" applyFont="true" applyBorder="true" applyAlignment="true" applyProtection="false">
      <alignment horizontal="general" vertical="center" textRotation="0" wrapText="true" indent="0" shrinkToFit="false"/>
      <protection locked="true" hidden="false"/>
    </xf>
    <xf numFmtId="167" fontId="49" fillId="0" borderId="27" xfId="0" applyFont="true" applyBorder="true" applyAlignment="true" applyProtection="false">
      <alignment horizontal="center" vertical="center" textRotation="0" wrapText="false" indent="0" shrinkToFit="false"/>
      <protection locked="true" hidden="false"/>
    </xf>
    <xf numFmtId="168" fontId="49" fillId="0" borderId="37" xfId="0" applyFont="true" applyBorder="true" applyAlignment="false" applyProtection="false">
      <alignment horizontal="general" vertical="center" textRotation="0" wrapText="false" indent="0" shrinkToFit="false"/>
      <protection locked="true" hidden="false"/>
    </xf>
    <xf numFmtId="168" fontId="49" fillId="0" borderId="38" xfId="0" applyFont="true" applyBorder="true" applyAlignment="true" applyProtection="false">
      <alignment horizontal="left" vertical="center" textRotation="0" wrapText="true" indent="0" shrinkToFit="false"/>
      <protection locked="true" hidden="false"/>
    </xf>
    <xf numFmtId="167" fontId="41" fillId="16" borderId="34" xfId="0" applyFont="true" applyBorder="true" applyAlignment="true" applyProtection="true">
      <alignment horizontal="center" vertical="center" textRotation="0" wrapText="false" indent="0" shrinkToFit="false"/>
      <protection locked="false" hidden="false"/>
    </xf>
    <xf numFmtId="164" fontId="41" fillId="16" borderId="10" xfId="0" applyFont="true" applyBorder="true" applyAlignment="true" applyProtection="true">
      <alignment horizontal="general" vertical="center" textRotation="0" wrapText="true" indent="0" shrinkToFit="false"/>
      <protection locked="false" hidden="false"/>
    </xf>
    <xf numFmtId="168" fontId="43" fillId="0" borderId="12" xfId="0" applyFont="true" applyBorder="true" applyAlignment="true" applyProtection="false">
      <alignment horizontal="center" vertical="center" textRotation="0" wrapText="true" indent="0" shrinkToFit="false"/>
      <protection locked="true" hidden="false"/>
    </xf>
    <xf numFmtId="169" fontId="51" fillId="0" borderId="36" xfId="0" applyFont="true" applyBorder="true" applyAlignment="true" applyProtection="false">
      <alignment horizontal="general" vertical="center" textRotation="0" wrapText="false" indent="0" shrinkToFit="true"/>
      <protection locked="true" hidden="false"/>
    </xf>
    <xf numFmtId="164" fontId="48" fillId="0" borderId="17" xfId="0" applyFont="true" applyBorder="true" applyAlignment="true" applyProtection="false">
      <alignment horizontal="general" vertical="center" textRotation="0" wrapText="true" indent="0" shrinkToFit="false"/>
      <protection locked="true" hidden="false"/>
    </xf>
    <xf numFmtId="167" fontId="49" fillId="0" borderId="18" xfId="0" applyFont="true" applyBorder="true" applyAlignment="true" applyProtection="false">
      <alignment horizontal="center" vertical="center" textRotation="0" wrapText="false" indent="0" shrinkToFit="false"/>
      <protection locked="true" hidden="false"/>
    </xf>
    <xf numFmtId="168" fontId="49" fillId="0" borderId="34" xfId="0" applyFont="true" applyBorder="true" applyAlignment="false" applyProtection="false">
      <alignment horizontal="general" vertical="center" textRotation="0" wrapText="false" indent="0" shrinkToFit="false"/>
      <protection locked="true" hidden="false"/>
    </xf>
    <xf numFmtId="164" fontId="48" fillId="0" borderId="39" xfId="0" applyFont="true" applyBorder="true" applyAlignment="true" applyProtection="false">
      <alignment horizontal="general" vertical="center" textRotation="0" wrapText="true" indent="0" shrinkToFit="false"/>
      <protection locked="true" hidden="false"/>
    </xf>
    <xf numFmtId="168" fontId="49" fillId="0" borderId="24" xfId="0" applyFont="true" applyBorder="true" applyAlignment="true" applyProtection="false">
      <alignment horizontal="left" vertical="center" textRotation="0" wrapText="true" indent="0" shrinkToFit="false"/>
      <protection locked="true" hidden="false"/>
    </xf>
    <xf numFmtId="164" fontId="48" fillId="0" borderId="39" xfId="0" applyFont="true" applyBorder="true" applyAlignment="true" applyProtection="false">
      <alignment horizontal="left" vertical="center" textRotation="0" wrapText="true" indent="0" shrinkToFit="false"/>
      <protection locked="true" hidden="false"/>
    </xf>
    <xf numFmtId="164" fontId="48" fillId="0" borderId="40" xfId="0" applyFont="true" applyBorder="true" applyAlignment="true" applyProtection="false">
      <alignment horizontal="general" vertical="center" textRotation="0" wrapText="true" indent="0" shrinkToFit="false"/>
      <protection locked="true" hidden="false"/>
    </xf>
    <xf numFmtId="168" fontId="49" fillId="0" borderId="41" xfId="0" applyFont="true" applyBorder="true" applyAlignment="true" applyProtection="false">
      <alignment horizontal="left" vertical="center" textRotation="0" wrapText="true" indent="0" shrinkToFit="false"/>
      <protection locked="true" hidden="false"/>
    </xf>
    <xf numFmtId="164" fontId="48" fillId="0" borderId="42" xfId="0" applyFont="true" applyBorder="true" applyAlignment="true" applyProtection="false">
      <alignment horizontal="general" vertical="center" textRotation="0" wrapText="true" indent="0" shrinkToFit="false"/>
      <protection locked="true" hidden="false"/>
    </xf>
    <xf numFmtId="167" fontId="49" fillId="0" borderId="43" xfId="0" applyFont="true" applyBorder="true" applyAlignment="true" applyProtection="false">
      <alignment horizontal="center" vertical="center" textRotation="0" wrapText="false" indent="0" shrinkToFit="false"/>
      <protection locked="true" hidden="false"/>
    </xf>
    <xf numFmtId="168" fontId="49" fillId="0" borderId="44" xfId="0" applyFont="true" applyBorder="true" applyAlignment="false" applyProtection="false">
      <alignment horizontal="general" vertical="center" textRotation="0" wrapText="false" indent="0" shrinkToFit="false"/>
      <protection locked="true" hidden="false"/>
    </xf>
    <xf numFmtId="164" fontId="25" fillId="0" borderId="0" xfId="0" applyFont="true" applyBorder="false" applyAlignment="true" applyProtection="false">
      <alignment horizontal="center" vertical="center" textRotation="0" wrapText="false" indent="0" shrinkToFit="false"/>
      <protection locked="true" hidden="false"/>
    </xf>
    <xf numFmtId="164" fontId="41" fillId="16" borderId="10" xfId="0" applyFont="true" applyBorder="true" applyAlignment="true" applyProtection="true">
      <alignment horizontal="general" vertical="center" textRotation="0" wrapText="false" indent="0" shrinkToFit="false"/>
      <protection locked="false" hidden="false"/>
    </xf>
    <xf numFmtId="167" fontId="41" fillId="16" borderId="44" xfId="0" applyFont="true" applyBorder="true" applyAlignment="true" applyProtection="true">
      <alignment horizontal="center" vertical="center" textRotation="0" wrapText="false" indent="0" shrinkToFit="false"/>
      <protection locked="false" hidden="false"/>
    </xf>
    <xf numFmtId="164" fontId="41" fillId="16" borderId="20" xfId="0" applyFont="true" applyBorder="true" applyAlignment="true" applyProtection="true">
      <alignment horizontal="general" vertical="center" textRotation="0" wrapText="true" indent="0" shrinkToFit="false"/>
      <protection locked="false" hidden="false"/>
    </xf>
    <xf numFmtId="164" fontId="41" fillId="16" borderId="20" xfId="0" applyFont="true" applyBorder="true" applyAlignment="true" applyProtection="true">
      <alignment horizontal="general" vertical="center" textRotation="0" wrapText="false" indent="0" shrinkToFit="false"/>
      <protection locked="false" hidden="false"/>
    </xf>
    <xf numFmtId="164" fontId="41" fillId="16" borderId="41" xfId="0" applyFont="true" applyBorder="true" applyAlignment="true" applyProtection="true">
      <alignment horizontal="center" vertical="center" textRotation="0" wrapText="true" indent="0" shrinkToFit="false"/>
      <protection locked="false" hidden="false"/>
    </xf>
    <xf numFmtId="168" fontId="43" fillId="0" borderId="45" xfId="0" applyFont="true" applyBorder="true" applyAlignment="true" applyProtection="false">
      <alignment horizontal="center" vertical="center" textRotation="0" wrapText="true" indent="0" shrinkToFit="false"/>
      <protection locked="true" hidden="false"/>
    </xf>
    <xf numFmtId="169" fontId="34" fillId="16" borderId="44" xfId="0" applyFont="true" applyBorder="true" applyAlignment="true" applyProtection="true">
      <alignment horizontal="general" vertical="center" textRotation="0" wrapText="false" indent="0" shrinkToFit="true"/>
      <protection locked="false" hidden="false"/>
    </xf>
    <xf numFmtId="169" fontId="34" fillId="16" borderId="41" xfId="0" applyFont="true" applyBorder="true" applyAlignment="true" applyProtection="true">
      <alignment horizontal="general" vertical="center" textRotation="0" wrapText="false" indent="0" shrinkToFit="true"/>
      <protection locked="false" hidden="false"/>
    </xf>
    <xf numFmtId="169" fontId="51" fillId="0" borderId="42" xfId="0" applyFont="true" applyBorder="true" applyAlignment="true" applyProtection="false">
      <alignment horizontal="general" vertical="center" textRotation="0" wrapText="false" indent="0" shrinkToFit="true"/>
      <protection locked="true" hidden="false"/>
    </xf>
    <xf numFmtId="164" fontId="38" fillId="16" borderId="44" xfId="0" applyFont="true" applyBorder="true" applyAlignment="true" applyProtection="true">
      <alignment horizontal="center" vertical="center" textRotation="0" wrapText="true" indent="0" shrinkToFit="false"/>
      <protection locked="false" hidden="false"/>
    </xf>
    <xf numFmtId="164" fontId="35" fillId="0" borderId="0" xfId="0" applyFont="true" applyBorder="false" applyAlignment="true" applyProtection="false">
      <alignment horizontal="right" vertical="top" textRotation="0" wrapText="true" indent="0" shrinkToFit="false"/>
      <protection locked="true" hidden="false"/>
    </xf>
    <xf numFmtId="164" fontId="35" fillId="0" borderId="0" xfId="0" applyFont="true" applyBorder="true" applyAlignment="true" applyProtection="false">
      <alignment horizontal="left" vertical="top" textRotation="0" wrapText="true" indent="0" shrinkToFit="false"/>
      <protection locked="true" hidden="false"/>
    </xf>
    <xf numFmtId="164" fontId="29" fillId="24" borderId="0" xfId="0" applyFont="true" applyBorder="false" applyAlignment="false" applyProtection="false">
      <alignment horizontal="general" vertical="center" textRotation="0" wrapText="false" indent="0" shrinkToFit="false"/>
      <protection locked="true" hidden="false"/>
    </xf>
    <xf numFmtId="164" fontId="37" fillId="24" borderId="46" xfId="0" applyFont="true" applyBorder="true" applyAlignment="true" applyProtection="false">
      <alignment horizontal="center" vertical="center" textRotation="0" wrapText="false" indent="0" shrinkToFit="false"/>
      <protection locked="true" hidden="false"/>
    </xf>
    <xf numFmtId="168" fontId="62" fillId="24" borderId="19" xfId="0" applyFont="true" applyBorder="true" applyAlignment="true" applyProtection="false">
      <alignment horizontal="center" vertical="center" textRotation="0" wrapText="false" indent="0" shrinkToFit="false"/>
      <protection locked="true" hidden="false"/>
    </xf>
    <xf numFmtId="164" fontId="42" fillId="0" borderId="47" xfId="0" applyFont="true" applyBorder="true" applyAlignment="true" applyProtection="false">
      <alignment horizontal="center" vertical="center" textRotation="0" wrapText="false" indent="0" shrinkToFit="false"/>
      <protection locked="true" hidden="false"/>
    </xf>
    <xf numFmtId="168" fontId="63" fillId="0" borderId="47" xfId="0" applyFont="true" applyBorder="true" applyAlignment="true" applyProtection="false">
      <alignment horizontal="center" vertical="center" textRotation="0" wrapText="false" indent="0" shrinkToFit="false"/>
      <protection locked="true" hidden="false"/>
    </xf>
    <xf numFmtId="164" fontId="38" fillId="24" borderId="0" xfId="0" applyFont="true" applyBorder="true" applyAlignment="true" applyProtection="false">
      <alignment horizontal="center" vertical="center" textRotation="0" wrapText="false" indent="0" shrinkToFit="false"/>
      <protection locked="true" hidden="false"/>
    </xf>
    <xf numFmtId="164" fontId="64" fillId="24" borderId="0" xfId="0" applyFont="true" applyBorder="false" applyAlignment="false" applyProtection="false">
      <alignment horizontal="general" vertical="center" textRotation="0" wrapText="false" indent="0" shrinkToFit="false"/>
      <protection locked="true" hidden="false"/>
    </xf>
    <xf numFmtId="164" fontId="64" fillId="24" borderId="0" xfId="0" applyFont="true" applyBorder="false" applyAlignment="true" applyProtection="false">
      <alignment horizontal="center" vertical="center" textRotation="0" wrapText="false" indent="0" shrinkToFit="false"/>
      <protection locked="true" hidden="false"/>
    </xf>
    <xf numFmtId="168" fontId="23" fillId="24" borderId="0" xfId="0" applyFont="true" applyBorder="true" applyAlignment="true" applyProtection="false">
      <alignment horizontal="left" vertical="center" textRotation="0" wrapText="true" indent="0" shrinkToFit="false"/>
      <protection locked="true" hidden="false"/>
    </xf>
    <xf numFmtId="164" fontId="30" fillId="24" borderId="0" xfId="0" applyFont="true" applyBorder="false" applyAlignment="true" applyProtection="false">
      <alignment horizontal="general" vertical="bottom" textRotation="0" wrapText="false" indent="0" shrinkToFit="false"/>
      <protection locked="true" hidden="false"/>
    </xf>
    <xf numFmtId="164" fontId="46" fillId="24" borderId="0" xfId="0" applyFont="true" applyBorder="false" applyAlignment="false" applyProtection="false">
      <alignment horizontal="general" vertical="center" textRotation="0" wrapText="false" indent="0" shrinkToFit="false"/>
      <protection locked="true" hidden="false"/>
    </xf>
    <xf numFmtId="164" fontId="40" fillId="0" borderId="48" xfId="0" applyFont="true" applyBorder="true" applyAlignment="true" applyProtection="false">
      <alignment horizontal="center" vertical="center" textRotation="0" wrapText="false" indent="0" shrinkToFit="false"/>
      <protection locked="true" hidden="false"/>
    </xf>
    <xf numFmtId="168" fontId="65" fillId="0" borderId="48" xfId="0" applyFont="true" applyBorder="true" applyAlignment="true" applyProtection="false">
      <alignment horizontal="left" vertical="center" textRotation="0" wrapText="false" indent="0" shrinkToFit="false"/>
      <protection locked="true" hidden="false"/>
    </xf>
    <xf numFmtId="164" fontId="46" fillId="0" borderId="0" xfId="0" applyFont="true" applyBorder="false" applyAlignment="false" applyProtection="false">
      <alignment horizontal="general" vertical="center" textRotation="0" wrapText="false" indent="0" shrinkToFit="false"/>
      <protection locked="true" hidden="false"/>
    </xf>
    <xf numFmtId="164" fontId="40" fillId="0" borderId="23" xfId="0" applyFont="true" applyBorder="true" applyAlignment="true" applyProtection="false">
      <alignment horizontal="center" vertical="center" textRotation="0" wrapText="false" indent="0" shrinkToFit="false"/>
      <protection locked="true" hidden="false"/>
    </xf>
    <xf numFmtId="168" fontId="65" fillId="0" borderId="49" xfId="0" applyFont="true" applyBorder="true" applyAlignment="true" applyProtection="false">
      <alignment horizontal="left" vertical="center" textRotation="0" wrapText="true" indent="0" shrinkToFit="false"/>
      <protection locked="true" hidden="false"/>
    </xf>
    <xf numFmtId="164" fontId="40" fillId="0" borderId="50" xfId="0" applyFont="true" applyBorder="true" applyAlignment="true" applyProtection="false">
      <alignment horizontal="center" vertical="center" textRotation="0" wrapText="true" indent="0" shrinkToFit="false"/>
      <protection locked="true" hidden="false"/>
    </xf>
    <xf numFmtId="164" fontId="40" fillId="0" borderId="50" xfId="0" applyFont="true" applyBorder="true" applyAlignment="false" applyProtection="false">
      <alignment horizontal="general" vertical="center" textRotation="0" wrapText="false" indent="0" shrinkToFit="false"/>
      <protection locked="true" hidden="false"/>
    </xf>
    <xf numFmtId="168" fontId="65" fillId="0" borderId="50" xfId="0" applyFont="true" applyBorder="true" applyAlignment="true" applyProtection="false">
      <alignment horizontal="center" vertical="center" textRotation="0" wrapText="false" indent="0" shrinkToFit="false"/>
      <protection locked="true" hidden="false"/>
    </xf>
    <xf numFmtId="164" fontId="40" fillId="24" borderId="11" xfId="0" applyFont="true" applyBorder="true" applyAlignment="false" applyProtection="false">
      <alignment horizontal="general" vertical="center" textRotation="0" wrapText="false" indent="0" shrinkToFit="false"/>
      <protection locked="true" hidden="false"/>
    </xf>
    <xf numFmtId="168" fontId="65" fillId="0" borderId="10" xfId="0" applyFont="true" applyBorder="true" applyAlignment="true" applyProtection="false">
      <alignment horizontal="left" vertical="center" textRotation="0" wrapText="false" indent="0" shrinkToFit="false"/>
      <protection locked="true" hidden="false"/>
    </xf>
    <xf numFmtId="168" fontId="65" fillId="0" borderId="23" xfId="0" applyFont="true" applyBorder="true" applyAlignment="true" applyProtection="false">
      <alignment horizontal="left" vertical="center" textRotation="0" wrapText="false" indent="0" shrinkToFit="false"/>
      <protection locked="true" hidden="false"/>
    </xf>
    <xf numFmtId="164" fontId="40" fillId="0" borderId="48" xfId="0" applyFont="true" applyBorder="true" applyAlignment="true" applyProtection="false">
      <alignment horizontal="center" vertical="center" textRotation="0" wrapText="true" indent="0" shrinkToFit="false"/>
      <protection locked="true" hidden="false"/>
    </xf>
    <xf numFmtId="164" fontId="40" fillId="0" borderId="51" xfId="0" applyFont="true" applyBorder="true" applyAlignment="true" applyProtection="false">
      <alignment horizontal="center" vertical="center" textRotation="0" wrapText="true" indent="0" shrinkToFit="false"/>
      <protection locked="true" hidden="false"/>
    </xf>
    <xf numFmtId="168" fontId="65" fillId="0" borderId="49" xfId="0" applyFont="true" applyBorder="true" applyAlignment="true" applyProtection="false">
      <alignment horizontal="left" vertical="center" textRotation="0" wrapText="false" indent="0" shrinkToFit="false"/>
      <protection locked="true" hidden="false"/>
    </xf>
    <xf numFmtId="164" fontId="40" fillId="0" borderId="10" xfId="0" applyFont="true" applyBorder="true" applyAlignment="true" applyProtection="false">
      <alignment horizontal="center" vertical="center" textRotation="0" wrapText="false" indent="0" shrinkToFit="false"/>
      <protection locked="true" hidden="false"/>
    </xf>
    <xf numFmtId="164" fontId="40" fillId="0" borderId="17" xfId="0" applyFont="true" applyBorder="true" applyAlignment="true" applyProtection="false">
      <alignment horizontal="center" vertical="center" textRotation="0" wrapText="false" indent="0" shrinkToFit="false"/>
      <protection locked="true" hidden="false"/>
    </xf>
    <xf numFmtId="168" fontId="65" fillId="0" borderId="10" xfId="0" applyFont="true" applyBorder="true" applyAlignment="true" applyProtection="false">
      <alignment horizontal="left" vertical="center" textRotation="0" wrapText="false" indent="0" shrinkToFit="true"/>
      <protection locked="true" hidden="false"/>
    </xf>
    <xf numFmtId="164" fontId="65" fillId="0" borderId="10" xfId="0" applyFont="true" applyBorder="true" applyAlignment="true" applyProtection="false">
      <alignment horizontal="center" vertical="center" textRotation="0" wrapText="false" indent="0" shrinkToFit="false"/>
      <protection locked="true" hidden="false"/>
    </xf>
    <xf numFmtId="167" fontId="37" fillId="24" borderId="0" xfId="0" applyFont="true" applyBorder="false" applyAlignment="true" applyProtection="false">
      <alignment horizontal="left" vertical="center" textRotation="0" wrapText="false" indent="0" shrinkToFit="false"/>
      <protection locked="true" hidden="false"/>
    </xf>
    <xf numFmtId="167" fontId="30" fillId="24" borderId="0" xfId="0" applyFont="true" applyBorder="false" applyAlignment="true" applyProtection="false">
      <alignment horizontal="left" vertical="center" textRotation="0" wrapText="false" indent="0" shrinkToFit="false"/>
      <protection locked="true" hidden="false"/>
    </xf>
    <xf numFmtId="164" fontId="54" fillId="25" borderId="10" xfId="0" applyFont="true" applyBorder="true" applyAlignment="true" applyProtection="false">
      <alignment horizontal="left" vertical="center" textRotation="0" wrapText="false" indent="0" shrinkToFit="false"/>
      <protection locked="true" hidden="false"/>
    </xf>
    <xf numFmtId="164" fontId="48" fillId="24" borderId="52" xfId="0" applyFont="true" applyBorder="true" applyAlignment="true" applyProtection="false">
      <alignment horizontal="center" vertical="center" textRotation="0" wrapText="false" indent="0" shrinkToFit="false"/>
      <protection locked="true" hidden="false"/>
    </xf>
    <xf numFmtId="164" fontId="48" fillId="24" borderId="17" xfId="0" applyFont="true" applyBorder="true" applyAlignment="true" applyProtection="false">
      <alignment horizontal="left" vertical="center" textRotation="0" wrapText="false" indent="0" shrinkToFit="false"/>
      <protection locked="true" hidden="false"/>
    </xf>
    <xf numFmtId="171" fontId="47" fillId="0" borderId="53" xfId="78" applyFont="true" applyBorder="true" applyAlignment="true" applyProtection="true">
      <alignment horizontal="right" vertical="center" textRotation="0" wrapText="false" indent="0" shrinkToFit="true"/>
      <protection locked="true" hidden="false"/>
    </xf>
    <xf numFmtId="164" fontId="48" fillId="0" borderId="54" xfId="0" applyFont="true" applyBorder="true" applyAlignment="false" applyProtection="false">
      <alignment horizontal="general" vertical="center" textRotation="0" wrapText="false" indent="0" shrinkToFit="false"/>
      <protection locked="true" hidden="false"/>
    </xf>
    <xf numFmtId="164" fontId="48" fillId="24" borderId="33" xfId="0" applyFont="true" applyBorder="true" applyAlignment="true" applyProtection="false">
      <alignment horizontal="left" vertical="center" textRotation="0" wrapText="true" indent="0" shrinkToFit="false"/>
      <protection locked="true" hidden="false"/>
    </xf>
    <xf numFmtId="171" fontId="46" fillId="26" borderId="19" xfId="78" applyFont="true" applyBorder="true" applyAlignment="true" applyProtection="true">
      <alignment horizontal="right" vertical="center" textRotation="0" wrapText="false" indent="0" shrinkToFit="true"/>
      <protection locked="false" hidden="false"/>
    </xf>
    <xf numFmtId="164" fontId="48" fillId="0" borderId="17" xfId="0" applyFont="true" applyBorder="true" applyAlignment="false" applyProtection="false">
      <alignment horizontal="general" vertical="center" textRotation="0" wrapText="false" indent="0" shrinkToFit="false"/>
      <protection locked="true" hidden="false"/>
    </xf>
    <xf numFmtId="164" fontId="26" fillId="27" borderId="19" xfId="0" applyFont="true" applyBorder="true" applyAlignment="true" applyProtection="false">
      <alignment horizontal="center" vertical="center" textRotation="0" wrapText="false" indent="0" shrinkToFit="false"/>
      <protection locked="true" hidden="false"/>
    </xf>
    <xf numFmtId="164" fontId="30" fillId="24" borderId="19" xfId="0" applyFont="true" applyBorder="true" applyAlignment="true" applyProtection="false">
      <alignment horizontal="left" vertical="center" textRotation="0" wrapText="true" indent="0" shrinkToFit="false"/>
      <protection locked="true" hidden="false"/>
    </xf>
    <xf numFmtId="164" fontId="48" fillId="24" borderId="18" xfId="0" applyFont="true" applyBorder="true" applyAlignment="true" applyProtection="false">
      <alignment horizontal="center" vertical="center" textRotation="0" wrapText="false" indent="0" shrinkToFit="false"/>
      <protection locked="true" hidden="false"/>
    </xf>
    <xf numFmtId="164" fontId="48" fillId="24" borderId="17" xfId="0" applyFont="true" applyBorder="true" applyAlignment="true" applyProtection="false">
      <alignment horizontal="left" vertical="center" textRotation="0" wrapText="true" indent="0" shrinkToFit="false"/>
      <protection locked="true" hidden="false"/>
    </xf>
    <xf numFmtId="164" fontId="48" fillId="0" borderId="55" xfId="0" applyFont="true" applyBorder="true" applyAlignment="false" applyProtection="false">
      <alignment horizontal="general" vertical="center" textRotation="0" wrapText="false" indent="0" shrinkToFit="false"/>
      <protection locked="true" hidden="false"/>
    </xf>
    <xf numFmtId="168" fontId="66" fillId="27" borderId="19" xfId="0" applyFont="true" applyBorder="true" applyAlignment="true" applyProtection="false">
      <alignment horizontal="center" vertical="center" textRotation="0" wrapText="false" indent="0" shrinkToFit="false"/>
      <protection locked="true" hidden="false"/>
    </xf>
    <xf numFmtId="164" fontId="26" fillId="24" borderId="19" xfId="0" applyFont="true" applyBorder="true" applyAlignment="true" applyProtection="false">
      <alignment horizontal="left" vertical="center" textRotation="0" wrapText="false" indent="0" shrinkToFit="false"/>
      <protection locked="true" hidden="false"/>
    </xf>
    <xf numFmtId="164" fontId="48" fillId="24" borderId="27" xfId="0" applyFont="true" applyBorder="true" applyAlignment="true" applyProtection="false">
      <alignment horizontal="center" vertical="center" textRotation="0" wrapText="false" indent="0" shrinkToFit="false"/>
      <protection locked="true" hidden="false"/>
    </xf>
    <xf numFmtId="164" fontId="48" fillId="24" borderId="12" xfId="0" applyFont="true" applyBorder="true" applyAlignment="true" applyProtection="false">
      <alignment horizontal="left" vertical="center" textRotation="0" wrapText="true" indent="0" shrinkToFit="false"/>
      <protection locked="true" hidden="false"/>
    </xf>
    <xf numFmtId="164" fontId="48" fillId="0" borderId="34" xfId="0" applyFont="true" applyBorder="true" applyAlignment="false" applyProtection="false">
      <alignment horizontal="general" vertical="center" textRotation="0" wrapText="false" indent="0" shrinkToFit="false"/>
      <protection locked="true" hidden="false"/>
    </xf>
    <xf numFmtId="164" fontId="26" fillId="0" borderId="0" xfId="0" applyFont="true" applyBorder="false" applyAlignment="true" applyProtection="false">
      <alignment horizontal="center" vertical="center" textRotation="0" wrapText="false" indent="0" shrinkToFit="false"/>
      <protection locked="true" hidden="false"/>
    </xf>
    <xf numFmtId="172" fontId="0" fillId="24" borderId="0" xfId="0" applyFont="false" applyBorder="false" applyAlignment="false" applyProtection="false">
      <alignment horizontal="general" vertical="center" textRotation="0" wrapText="false" indent="0" shrinkToFit="false"/>
      <protection locked="true" hidden="false"/>
    </xf>
    <xf numFmtId="164" fontId="48" fillId="24" borderId="0" xfId="0" applyFont="true" applyBorder="false" applyAlignment="false" applyProtection="false">
      <alignment horizontal="general" vertical="center" textRotation="0" wrapText="false" indent="0" shrinkToFit="false"/>
      <protection locked="true" hidden="false"/>
    </xf>
    <xf numFmtId="164" fontId="50" fillId="24" borderId="0" xfId="0" applyFont="true" applyBorder="false" applyAlignment="false" applyProtection="false">
      <alignment horizontal="general" vertical="center" textRotation="0" wrapText="false" indent="0" shrinkToFit="false"/>
      <protection locked="true" hidden="false"/>
    </xf>
    <xf numFmtId="164" fontId="50" fillId="24" borderId="0" xfId="0" applyFont="true" applyBorder="false" applyAlignment="true" applyProtection="false">
      <alignment horizontal="center" vertical="top" textRotation="0" wrapText="false" indent="0" shrinkToFit="false"/>
      <protection locked="true" hidden="false"/>
    </xf>
    <xf numFmtId="164" fontId="50" fillId="24" borderId="0" xfId="0" applyFont="true" applyBorder="true" applyAlignment="true" applyProtection="false">
      <alignment horizontal="left" vertical="top" textRotation="0" wrapText="true" indent="0" shrinkToFit="false"/>
      <protection locked="true" hidden="false"/>
    </xf>
    <xf numFmtId="164" fontId="14" fillId="24" borderId="0" xfId="0" applyFont="true" applyBorder="true" applyAlignment="true" applyProtection="false">
      <alignment horizontal="left" vertical="top" textRotation="0" wrapText="true" indent="0" shrinkToFit="false"/>
      <protection locked="true" hidden="false"/>
    </xf>
    <xf numFmtId="164" fontId="54" fillId="24" borderId="0" xfId="0" applyFont="true" applyBorder="false" applyAlignment="true" applyProtection="false">
      <alignment horizontal="general" vertical="center" textRotation="0" wrapText="true" indent="0" shrinkToFit="false"/>
      <protection locked="true" hidden="false"/>
    </xf>
    <xf numFmtId="164" fontId="54" fillId="24" borderId="0" xfId="0" applyFont="true" applyBorder="false" applyAlignment="true" applyProtection="false">
      <alignment horizontal="left" vertical="center" textRotation="0" wrapText="false" indent="0" shrinkToFit="false"/>
      <protection locked="true" hidden="false"/>
    </xf>
    <xf numFmtId="164" fontId="40" fillId="24" borderId="0" xfId="0" applyFont="true" applyBorder="false" applyAlignment="true" applyProtection="false">
      <alignment horizontal="center" vertical="center" textRotation="0" wrapText="false" indent="0" shrinkToFit="false"/>
      <protection locked="true" hidden="false"/>
    </xf>
    <xf numFmtId="164" fontId="54" fillId="24" borderId="0" xfId="0" applyFont="true" applyBorder="false" applyAlignment="true" applyProtection="false">
      <alignment horizontal="center" vertical="center" textRotation="0" wrapText="false" indent="0" shrinkToFit="false"/>
      <protection locked="true" hidden="false"/>
    </xf>
    <xf numFmtId="164" fontId="67" fillId="24" borderId="0" xfId="0" applyFont="true" applyBorder="false" applyAlignment="false" applyProtection="false">
      <alignment horizontal="general" vertical="center" textRotation="0" wrapText="false" indent="0" shrinkToFit="false"/>
      <protection locked="true" hidden="false"/>
    </xf>
    <xf numFmtId="167" fontId="37" fillId="24" borderId="0" xfId="0" applyFont="true" applyBorder="true" applyAlignment="true" applyProtection="false">
      <alignment horizontal="general" vertical="center" textRotation="0" wrapText="false" indent="0" shrinkToFit="false"/>
      <protection locked="true" hidden="false"/>
    </xf>
    <xf numFmtId="164" fontId="30" fillId="24" borderId="0" xfId="0" applyFont="true" applyBorder="true" applyAlignment="true" applyProtection="false">
      <alignment horizontal="left" vertical="top" textRotation="0" wrapText="true" indent="0" shrinkToFit="false"/>
      <protection locked="true" hidden="false"/>
    </xf>
    <xf numFmtId="164" fontId="48" fillId="24" borderId="18" xfId="0" applyFont="true" applyBorder="true" applyAlignment="true" applyProtection="false">
      <alignment horizontal="left" vertical="center" textRotation="0" wrapText="false" indent="0" shrinkToFit="false"/>
      <protection locked="true" hidden="false"/>
    </xf>
    <xf numFmtId="164" fontId="48" fillId="24" borderId="33" xfId="0" applyFont="true" applyBorder="true" applyAlignment="false" applyProtection="false">
      <alignment horizontal="general" vertical="center" textRotation="0" wrapText="false" indent="0" shrinkToFit="false"/>
      <protection locked="true" hidden="false"/>
    </xf>
    <xf numFmtId="164" fontId="48" fillId="0" borderId="33" xfId="0" applyFont="true" applyBorder="true" applyAlignment="false" applyProtection="false">
      <alignment horizontal="general" vertical="center" textRotation="0" wrapText="false" indent="0" shrinkToFit="false"/>
      <protection locked="true" hidden="false"/>
    </xf>
    <xf numFmtId="168" fontId="24" fillId="27" borderId="19" xfId="0" applyFont="true" applyBorder="true" applyAlignment="true" applyProtection="false">
      <alignment horizontal="center" vertical="center" textRotation="0" wrapText="true" indent="0" shrinkToFit="false"/>
      <protection locked="true" hidden="false"/>
    </xf>
    <xf numFmtId="164" fontId="50" fillId="0" borderId="18" xfId="0" applyFont="true" applyBorder="true" applyAlignment="true" applyProtection="false">
      <alignment horizontal="center" vertical="center" textRotation="0" wrapText="false" indent="0" shrinkToFit="false"/>
      <protection locked="true" hidden="false"/>
    </xf>
    <xf numFmtId="164" fontId="48" fillId="24" borderId="33" xfId="0" applyFont="true" applyBorder="true" applyAlignment="true" applyProtection="false">
      <alignment horizontal="left" vertical="center" textRotation="0" wrapText="false" indent="0" shrinkToFit="false"/>
      <protection locked="true" hidden="false"/>
    </xf>
    <xf numFmtId="166" fontId="47" fillId="0" borderId="53" xfId="78" applyFont="true" applyBorder="true" applyAlignment="true" applyProtection="true">
      <alignment horizontal="general" vertical="center" textRotation="0" wrapText="false" indent="0" shrinkToFit="true"/>
      <protection locked="true" hidden="false"/>
    </xf>
    <xf numFmtId="164" fontId="40" fillId="24" borderId="0" xfId="0" applyFont="true" applyBorder="false" applyAlignment="false" applyProtection="false">
      <alignment horizontal="general" vertical="center" textRotation="0" wrapText="false" indent="0" shrinkToFit="false"/>
      <protection locked="true" hidden="false"/>
    </xf>
    <xf numFmtId="164" fontId="50" fillId="24" borderId="56" xfId="0" applyFont="true" applyBorder="true" applyAlignment="true" applyProtection="false">
      <alignment horizontal="general" vertical="center" textRotation="0" wrapText="true" indent="0" shrinkToFit="false"/>
      <protection locked="true" hidden="false"/>
    </xf>
    <xf numFmtId="164" fontId="50" fillId="24" borderId="0" xfId="0" applyFont="true" applyBorder="false" applyAlignment="true" applyProtection="false">
      <alignment horizontal="general" vertical="center" textRotation="0" wrapText="true" indent="0" shrinkToFit="false"/>
      <protection locked="true" hidden="false"/>
    </xf>
    <xf numFmtId="164" fontId="26" fillId="24" borderId="19" xfId="0" applyFont="true" applyBorder="true" applyAlignment="true" applyProtection="false">
      <alignment horizontal="left" vertical="center" textRotation="0" wrapText="true" indent="0" shrinkToFit="false"/>
      <protection locked="true" hidden="false"/>
    </xf>
    <xf numFmtId="166" fontId="46" fillId="26" borderId="19" xfId="78" applyFont="true" applyBorder="true" applyAlignment="true" applyProtection="true">
      <alignment horizontal="general" vertical="center" textRotation="0" wrapText="false" indent="0" shrinkToFit="true"/>
      <protection locked="false" hidden="false"/>
    </xf>
    <xf numFmtId="167" fontId="68" fillId="24" borderId="0" xfId="0" applyFont="true" applyBorder="false" applyAlignment="false" applyProtection="false">
      <alignment horizontal="general" vertical="center" textRotation="0" wrapText="false" indent="0" shrinkToFit="false"/>
      <protection locked="true" hidden="false"/>
    </xf>
    <xf numFmtId="164" fontId="41" fillId="24" borderId="0" xfId="0" applyFont="true" applyBorder="false" applyAlignment="false" applyProtection="false">
      <alignment horizontal="general" vertical="center" textRotation="0" wrapText="false" indent="0" shrinkToFit="false"/>
      <protection locked="true" hidden="false"/>
    </xf>
    <xf numFmtId="164" fontId="69" fillId="24" borderId="0" xfId="0" applyFont="true" applyBorder="false" applyAlignment="true" applyProtection="false">
      <alignment horizontal="center" vertical="top" textRotation="0" wrapText="true" indent="0" shrinkToFit="false"/>
      <protection locked="true" hidden="false"/>
    </xf>
    <xf numFmtId="164" fontId="41" fillId="24" borderId="0" xfId="0" applyFont="true" applyBorder="false" applyAlignment="true" applyProtection="false">
      <alignment horizontal="general" vertical="center" textRotation="0" wrapText="true" indent="0" shrinkToFit="false"/>
      <protection locked="true" hidden="false"/>
    </xf>
    <xf numFmtId="164" fontId="41" fillId="24" borderId="0" xfId="0" applyFont="true" applyBorder="true" applyAlignment="true" applyProtection="false">
      <alignment horizontal="left" vertical="top" textRotation="0" wrapText="true" indent="0" shrinkToFit="false"/>
      <protection locked="true" hidden="false"/>
    </xf>
    <xf numFmtId="164" fontId="41" fillId="24" borderId="0" xfId="0" applyFont="true" applyBorder="false" applyAlignment="true" applyProtection="false">
      <alignment horizontal="left" vertical="top" textRotation="0" wrapText="true" indent="0" shrinkToFit="false"/>
      <protection locked="true" hidden="false"/>
    </xf>
    <xf numFmtId="164" fontId="30" fillId="0" borderId="0" xfId="0" applyFont="true" applyBorder="true" applyAlignment="true" applyProtection="false">
      <alignment horizontal="left" vertical="top" textRotation="0" wrapText="true" indent="0" shrinkToFit="false"/>
      <protection locked="true" hidden="false"/>
    </xf>
    <xf numFmtId="164" fontId="54" fillId="24" borderId="18" xfId="0" applyFont="true" applyBorder="true" applyAlignment="true" applyProtection="false">
      <alignment horizontal="center" vertical="center" textRotation="0" wrapText="true" indent="0" shrinkToFit="false"/>
      <protection locked="true" hidden="false"/>
    </xf>
    <xf numFmtId="164" fontId="40" fillId="24" borderId="17" xfId="0" applyFont="true" applyBorder="true" applyAlignment="true" applyProtection="false">
      <alignment horizontal="left" vertical="center" textRotation="0" wrapText="true" indent="0" shrinkToFit="false"/>
      <protection locked="true" hidden="false"/>
    </xf>
    <xf numFmtId="169" fontId="65" fillId="24" borderId="52" xfId="0" applyFont="true" applyBorder="true" applyAlignment="true" applyProtection="false">
      <alignment horizontal="general" vertical="center" textRotation="0" wrapText="false" indent="0" shrinkToFit="true"/>
      <protection locked="true" hidden="false"/>
    </xf>
    <xf numFmtId="164" fontId="54" fillId="24" borderId="54" xfId="0" applyFont="true" applyBorder="true" applyAlignment="false" applyProtection="false">
      <alignment horizontal="general" vertical="center" textRotation="0" wrapText="false" indent="0" shrinkToFit="false"/>
      <protection locked="true" hidden="false"/>
    </xf>
    <xf numFmtId="164" fontId="0" fillId="24" borderId="0" xfId="0" applyFont="true" applyBorder="false" applyAlignment="true" applyProtection="false">
      <alignment horizontal="general" vertical="bottom" textRotation="0" wrapText="false" indent="0" shrinkToFit="false"/>
      <protection locked="true" hidden="false"/>
    </xf>
    <xf numFmtId="164" fontId="41" fillId="24" borderId="0" xfId="0" applyFont="true" applyBorder="false" applyAlignment="true" applyProtection="false">
      <alignment horizontal="left" vertical="center" textRotation="0" wrapText="false" indent="0" shrinkToFit="false"/>
      <protection locked="true" hidden="false"/>
    </xf>
    <xf numFmtId="168" fontId="66" fillId="25" borderId="19" xfId="0" applyFont="true" applyBorder="true" applyAlignment="true" applyProtection="false">
      <alignment horizontal="center" vertical="center" textRotation="0" wrapText="false" indent="0" shrinkToFit="false"/>
      <protection locked="true" hidden="false"/>
    </xf>
    <xf numFmtId="164" fontId="54" fillId="24" borderId="52" xfId="0" applyFont="true" applyBorder="true" applyAlignment="true" applyProtection="false">
      <alignment horizontal="center" vertical="center" textRotation="0" wrapText="true" indent="0" shrinkToFit="false"/>
      <protection locked="true" hidden="false"/>
    </xf>
    <xf numFmtId="164" fontId="54" fillId="24" borderId="57" xfId="0" applyFont="true" applyBorder="true" applyAlignment="true" applyProtection="false">
      <alignment horizontal="left" vertical="center" textRotation="0" wrapText="true" indent="0" shrinkToFit="false"/>
      <protection locked="true" hidden="false"/>
    </xf>
    <xf numFmtId="164" fontId="48" fillId="24" borderId="17" xfId="0" applyFont="true" applyBorder="true" applyAlignment="false" applyProtection="false">
      <alignment horizontal="general" vertical="center" textRotation="0" wrapText="false" indent="0" shrinkToFit="false"/>
      <protection locked="true" hidden="false"/>
    </xf>
    <xf numFmtId="164" fontId="0" fillId="24" borderId="58" xfId="0" applyFont="false" applyBorder="true" applyAlignment="false" applyProtection="false">
      <alignment horizontal="general" vertical="center" textRotation="0" wrapText="false" indent="0" shrinkToFit="false"/>
      <protection locked="true" hidden="false"/>
    </xf>
    <xf numFmtId="164" fontId="70" fillId="24" borderId="59" xfId="0" applyFont="true" applyBorder="true" applyAlignment="true" applyProtection="false">
      <alignment horizontal="right" vertical="center" textRotation="0" wrapText="false" indent="0" shrinkToFit="true"/>
      <protection locked="true" hidden="false"/>
    </xf>
    <xf numFmtId="173" fontId="65" fillId="24" borderId="19" xfId="0" applyFont="true" applyBorder="true" applyAlignment="true" applyProtection="false">
      <alignment horizontal="center" vertical="center" textRotation="0" wrapText="false" indent="0" shrinkToFit="true"/>
      <protection locked="true" hidden="false"/>
    </xf>
    <xf numFmtId="164" fontId="70" fillId="24" borderId="0" xfId="0" applyFont="true" applyBorder="false" applyAlignment="true" applyProtection="false">
      <alignment horizontal="general" vertical="center" textRotation="0" wrapText="false" indent="0" shrinkToFit="true"/>
      <protection locked="true" hidden="false"/>
    </xf>
    <xf numFmtId="164" fontId="0" fillId="24" borderId="58" xfId="0" applyFont="false" applyBorder="true" applyAlignment="true" applyProtection="false">
      <alignment horizontal="left" vertical="top" textRotation="0" wrapText="false" indent="0" shrinkToFit="false"/>
      <protection locked="true" hidden="false"/>
    </xf>
    <xf numFmtId="164" fontId="54" fillId="0" borderId="60" xfId="0" applyFont="true" applyBorder="true" applyAlignment="true" applyProtection="false">
      <alignment horizontal="left" vertical="center" textRotation="0" wrapText="true" indent="0" shrinkToFit="false"/>
      <protection locked="true" hidden="false"/>
    </xf>
    <xf numFmtId="171" fontId="46" fillId="26" borderId="61" xfId="78" applyFont="true" applyBorder="true" applyAlignment="true" applyProtection="true">
      <alignment horizontal="right" vertical="center" textRotation="0" wrapText="false" indent="0" shrinkToFit="true"/>
      <protection locked="false" hidden="false"/>
    </xf>
    <xf numFmtId="164" fontId="54" fillId="24" borderId="62" xfId="0" applyFont="true" applyBorder="true" applyAlignment="false" applyProtection="false">
      <alignment horizontal="general" vertical="center" textRotation="0" wrapText="false" indent="0" shrinkToFit="false"/>
      <protection locked="true" hidden="false"/>
    </xf>
    <xf numFmtId="164" fontId="0" fillId="24" borderId="0" xfId="0" applyFont="true" applyBorder="false" applyAlignment="true" applyProtection="false">
      <alignment horizontal="general" vertical="top" textRotation="0" wrapText="false" indent="0" shrinkToFit="false"/>
      <protection locked="true" hidden="false"/>
    </xf>
    <xf numFmtId="166" fontId="72" fillId="24" borderId="0" xfId="78" applyFont="true" applyBorder="true" applyAlignment="true" applyProtection="true">
      <alignment horizontal="general" vertical="center" textRotation="0" wrapText="false" indent="0" shrinkToFit="true"/>
      <protection locked="true" hidden="false"/>
    </xf>
    <xf numFmtId="164" fontId="73" fillId="24" borderId="0" xfId="0" applyFont="true" applyBorder="false" applyAlignment="false" applyProtection="false">
      <alignment horizontal="general" vertical="center" textRotation="0" wrapText="false" indent="0" shrinkToFit="false"/>
      <protection locked="true" hidden="false"/>
    </xf>
    <xf numFmtId="164" fontId="70" fillId="24" borderId="0" xfId="0" applyFont="true" applyBorder="false" applyAlignment="true" applyProtection="false">
      <alignment horizontal="right" vertical="center" textRotation="0" wrapText="false" indent="0" shrinkToFit="true"/>
      <protection locked="true" hidden="false"/>
    </xf>
    <xf numFmtId="173" fontId="70" fillId="24" borderId="0" xfId="0" applyFont="true" applyBorder="false" applyAlignment="true" applyProtection="false">
      <alignment horizontal="center" vertical="center" textRotation="0" wrapText="false" indent="0" shrinkToFit="true"/>
      <protection locked="true" hidden="false"/>
    </xf>
    <xf numFmtId="164" fontId="54" fillId="24" borderId="27" xfId="0" applyFont="true" applyBorder="true" applyAlignment="true" applyProtection="false">
      <alignment horizontal="left" vertical="top" textRotation="0" wrapText="true" indent="0" shrinkToFit="false"/>
      <protection locked="true" hidden="false"/>
    </xf>
    <xf numFmtId="164" fontId="0" fillId="0" borderId="63" xfId="0" applyFont="true" applyBorder="true" applyAlignment="false" applyProtection="false">
      <alignment horizontal="general" vertical="center" textRotation="0" wrapText="false" indent="0" shrinkToFit="false"/>
      <protection locked="true" hidden="false"/>
    </xf>
    <xf numFmtId="166" fontId="65" fillId="24" borderId="64" xfId="78" applyFont="true" applyBorder="true" applyAlignment="true" applyProtection="true">
      <alignment horizontal="right" vertical="center" textRotation="0" wrapText="false" indent="0" shrinkToFit="true"/>
      <protection locked="true" hidden="false"/>
    </xf>
    <xf numFmtId="166" fontId="54" fillId="24" borderId="64" xfId="78" applyFont="true" applyBorder="true" applyAlignment="true" applyProtection="true">
      <alignment horizontal="general" vertical="center" textRotation="0" wrapText="false" indent="0" shrinkToFit="true"/>
      <protection locked="true" hidden="false"/>
    </xf>
    <xf numFmtId="166" fontId="41" fillId="24" borderId="36" xfId="78" applyFont="true" applyBorder="true" applyAlignment="true" applyProtection="true">
      <alignment horizontal="general" vertical="center" textRotation="0" wrapText="false" indent="0" shrinkToFit="true"/>
      <protection locked="true" hidden="false"/>
    </xf>
    <xf numFmtId="164" fontId="26" fillId="24" borderId="0" xfId="0" applyFont="true" applyBorder="false" applyAlignment="false" applyProtection="false">
      <alignment horizontal="general" vertical="center" textRotation="0" wrapText="false" indent="0" shrinkToFit="false"/>
      <protection locked="true" hidden="false"/>
    </xf>
    <xf numFmtId="164" fontId="35" fillId="24" borderId="0" xfId="0" applyFont="true" applyBorder="false" applyAlignment="false" applyProtection="false">
      <alignment horizontal="general" vertical="center" textRotation="0" wrapText="false" indent="0" shrinkToFit="false"/>
      <protection locked="true" hidden="false"/>
    </xf>
    <xf numFmtId="164" fontId="30" fillId="0" borderId="0" xfId="0" applyFont="true" applyBorder="false" applyAlignment="false" applyProtection="false">
      <alignment horizontal="general" vertical="center" textRotation="0" wrapText="false" indent="0" shrinkToFit="false"/>
      <protection locked="true" hidden="false"/>
    </xf>
    <xf numFmtId="164" fontId="30" fillId="24" borderId="0" xfId="0" applyFont="true" applyBorder="false" applyAlignment="false" applyProtection="false">
      <alignment horizontal="general" vertical="center" textRotation="0" wrapText="false" indent="0" shrinkToFit="false"/>
      <protection locked="true" hidden="false"/>
    </xf>
    <xf numFmtId="168" fontId="66" fillId="24" borderId="19" xfId="0" applyFont="true" applyBorder="true" applyAlignment="true" applyProtection="false">
      <alignment horizontal="general" vertical="center" textRotation="0" wrapText="true" indent="0" shrinkToFit="false"/>
      <protection locked="true" hidden="false"/>
    </xf>
    <xf numFmtId="164" fontId="74" fillId="0" borderId="47" xfId="0" applyFont="true" applyBorder="true" applyAlignment="true" applyProtection="false">
      <alignment horizontal="center" vertical="center" textRotation="0" wrapText="true" indent="0" shrinkToFit="false"/>
      <protection locked="true" hidden="false"/>
    </xf>
    <xf numFmtId="168" fontId="75" fillId="0" borderId="47" xfId="0" applyFont="true" applyBorder="true" applyAlignment="true" applyProtection="false">
      <alignment horizontal="center" vertical="center" textRotation="0" wrapText="false" indent="0" shrinkToFit="false"/>
      <protection locked="true" hidden="false"/>
    </xf>
    <xf numFmtId="164" fontId="54" fillId="24" borderId="0" xfId="0" applyFont="true" applyBorder="true" applyAlignment="true" applyProtection="false">
      <alignment horizontal="left" vertical="center" textRotation="0" wrapText="true" indent="0" shrinkToFit="false"/>
      <protection locked="true" hidden="false"/>
    </xf>
    <xf numFmtId="164" fontId="76" fillId="24" borderId="0" xfId="0" applyFont="true" applyBorder="false" applyAlignment="true" applyProtection="false">
      <alignment horizontal="general" vertical="center" textRotation="0" wrapText="true" indent="0" shrinkToFit="false"/>
      <protection locked="true" hidden="false"/>
    </xf>
    <xf numFmtId="164" fontId="48" fillId="0" borderId="0" xfId="0" applyFont="true" applyBorder="false" applyAlignment="false" applyProtection="false">
      <alignment horizontal="general" vertical="center" textRotation="0" wrapText="false" indent="0" shrinkToFit="false"/>
      <protection locked="true" hidden="false"/>
    </xf>
    <xf numFmtId="164" fontId="30" fillId="0" borderId="0" xfId="0" applyFont="true" applyBorder="true" applyAlignment="true" applyProtection="false">
      <alignment horizontal="left" vertical="center" textRotation="0" wrapText="false" indent="0" shrinkToFit="false"/>
      <protection locked="true" hidden="false"/>
    </xf>
    <xf numFmtId="164" fontId="54" fillId="24" borderId="10" xfId="0" applyFont="true" applyBorder="true" applyAlignment="true" applyProtection="false">
      <alignment horizontal="left" vertical="center" textRotation="0" wrapText="true" indent="0" shrinkToFit="false"/>
      <protection locked="true" hidden="false"/>
    </xf>
    <xf numFmtId="164" fontId="48" fillId="24" borderId="0" xfId="0" applyFont="true" applyBorder="false" applyAlignment="true" applyProtection="false">
      <alignment horizontal="general" vertical="center" textRotation="0" wrapText="true" indent="0" shrinkToFit="false"/>
      <protection locked="true" hidden="false"/>
    </xf>
    <xf numFmtId="164" fontId="30" fillId="24" borderId="0" xfId="0" applyFont="true" applyBorder="true" applyAlignment="true" applyProtection="false">
      <alignment horizontal="left" vertical="center" textRotation="0" wrapText="false" indent="0" shrinkToFit="false"/>
      <protection locked="true" hidden="false"/>
    </xf>
    <xf numFmtId="164" fontId="74" fillId="0" borderId="47" xfId="0" applyFont="true" applyBorder="true" applyAlignment="true" applyProtection="false">
      <alignment horizontal="center" vertical="center" textRotation="0" wrapText="false" indent="0" shrinkToFit="false"/>
      <protection locked="true" hidden="false"/>
    </xf>
    <xf numFmtId="164" fontId="54" fillId="0" borderId="18" xfId="0" applyFont="true" applyBorder="true" applyAlignment="true" applyProtection="false">
      <alignment horizontal="left" vertical="center" textRotation="0" wrapText="true" indent="0" shrinkToFit="false"/>
      <protection locked="true" hidden="false"/>
    </xf>
    <xf numFmtId="167" fontId="78" fillId="0" borderId="47" xfId="0" applyFont="true" applyBorder="true" applyAlignment="true" applyProtection="false">
      <alignment horizontal="center" vertical="center" textRotation="0" wrapText="true" indent="0" shrinkToFit="false"/>
      <protection locked="true" hidden="false"/>
    </xf>
    <xf numFmtId="164" fontId="79" fillId="24" borderId="0" xfId="0" applyFont="true" applyBorder="false" applyAlignment="false" applyProtection="false">
      <alignment horizontal="general" vertical="center" textRotation="0" wrapText="false" indent="0" shrinkToFit="false"/>
      <protection locked="true" hidden="false"/>
    </xf>
    <xf numFmtId="164" fontId="79" fillId="0" borderId="0" xfId="0" applyFont="true" applyBorder="false" applyAlignment="false" applyProtection="false">
      <alignment horizontal="general" vertical="center" textRotation="0" wrapText="false" indent="0" shrinkToFit="false"/>
      <protection locked="true" hidden="false"/>
    </xf>
    <xf numFmtId="164" fontId="41" fillId="0" borderId="0" xfId="0" applyFont="true" applyBorder="false" applyAlignment="true" applyProtection="false">
      <alignment horizontal="left" vertical="top" textRotation="0" wrapText="true" indent="0" shrinkToFit="false"/>
      <protection locked="true" hidden="false"/>
    </xf>
    <xf numFmtId="164" fontId="81" fillId="24" borderId="0" xfId="0" applyFont="true" applyBorder="false" applyAlignment="false" applyProtection="false">
      <alignment horizontal="general" vertical="center" textRotation="0" wrapText="false" indent="0" shrinkToFit="false"/>
      <protection locked="true" hidden="false"/>
    </xf>
    <xf numFmtId="164" fontId="54" fillId="24" borderId="65" xfId="0" applyFont="true" applyBorder="true" applyAlignment="false" applyProtection="false">
      <alignment horizontal="general" vertical="center" textRotation="0" wrapText="false" indent="0" shrinkToFit="false"/>
      <protection locked="true" hidden="false"/>
    </xf>
    <xf numFmtId="164" fontId="46" fillId="0" borderId="66" xfId="0" applyFont="true" applyBorder="true" applyAlignment="false" applyProtection="false">
      <alignment horizontal="general" vertical="center" textRotation="0" wrapText="false" indent="0" shrinkToFit="false"/>
      <protection locked="true" hidden="false"/>
    </xf>
    <xf numFmtId="164" fontId="46" fillId="24" borderId="66" xfId="0" applyFont="true" applyBorder="true" applyAlignment="false" applyProtection="false">
      <alignment horizontal="general" vertical="center" textRotation="0" wrapText="false" indent="0" shrinkToFit="false"/>
      <protection locked="true" hidden="false"/>
    </xf>
    <xf numFmtId="164" fontId="41" fillId="24" borderId="66" xfId="0" applyFont="true" applyBorder="true" applyAlignment="false" applyProtection="false">
      <alignment horizontal="general" vertical="center" textRotation="0" wrapText="false" indent="0" shrinkToFit="false"/>
      <protection locked="true" hidden="false"/>
    </xf>
    <xf numFmtId="164" fontId="41" fillId="24" borderId="66" xfId="0" applyFont="true" applyBorder="true" applyAlignment="true" applyProtection="false">
      <alignment horizontal="general" vertical="center" textRotation="0" wrapText="true" indent="0" shrinkToFit="false"/>
      <protection locked="true" hidden="false"/>
    </xf>
    <xf numFmtId="164" fontId="40" fillId="24" borderId="67" xfId="0" applyFont="true" applyBorder="true" applyAlignment="true" applyProtection="false">
      <alignment horizontal="center" vertical="center" textRotation="0" wrapText="false" indent="0" shrinkToFit="false"/>
      <protection locked="true" hidden="false"/>
    </xf>
    <xf numFmtId="164" fontId="26" fillId="24" borderId="19" xfId="0" applyFont="true" applyBorder="true" applyAlignment="true" applyProtection="false">
      <alignment horizontal="left" vertical="center" textRotation="0" wrapText="false" indent="0" shrinkToFit="true"/>
      <protection locked="true" hidden="false"/>
    </xf>
    <xf numFmtId="164" fontId="54" fillId="24" borderId="56" xfId="0" applyFont="true" applyBorder="true" applyAlignment="false" applyProtection="false">
      <alignment horizontal="general" vertical="center" textRotation="0" wrapText="false" indent="0" shrinkToFit="false"/>
      <protection locked="true" hidden="false"/>
    </xf>
    <xf numFmtId="164" fontId="40" fillId="26" borderId="48" xfId="0" applyFont="true" applyBorder="true" applyAlignment="true" applyProtection="true">
      <alignment horizontal="center" vertical="center" textRotation="0" wrapText="false" indent="0" shrinkToFit="false"/>
      <protection locked="false" hidden="false"/>
    </xf>
    <xf numFmtId="164" fontId="41" fillId="0" borderId="0" xfId="0" applyFont="true" applyBorder="false" applyAlignment="false" applyProtection="false">
      <alignment horizontal="general" vertical="center" textRotation="0" wrapText="false" indent="0" shrinkToFit="false"/>
      <protection locked="true" hidden="false"/>
    </xf>
    <xf numFmtId="164" fontId="40" fillId="0" borderId="0" xfId="0" applyFont="true" applyBorder="false" applyAlignment="false" applyProtection="false">
      <alignment horizontal="general" vertical="center" textRotation="0" wrapText="false" indent="0" shrinkToFit="false"/>
      <protection locked="true" hidden="false"/>
    </xf>
    <xf numFmtId="164" fontId="46" fillId="24" borderId="0" xfId="0" applyFont="true" applyBorder="false" applyAlignment="false" applyProtection="true">
      <alignment horizontal="general" vertical="center" textRotation="0" wrapText="false" indent="0" shrinkToFit="false"/>
      <protection locked="false" hidden="false"/>
    </xf>
    <xf numFmtId="164" fontId="40" fillId="24" borderId="59" xfId="0" applyFont="true" applyBorder="true" applyAlignment="true" applyProtection="false">
      <alignment horizontal="center" vertical="center" textRotation="0" wrapText="false" indent="0" shrinkToFit="false"/>
      <protection locked="true" hidden="false"/>
    </xf>
    <xf numFmtId="174" fontId="50" fillId="24" borderId="0" xfId="0" applyFont="true" applyBorder="false" applyAlignment="false" applyProtection="false">
      <alignment horizontal="general" vertical="center" textRotation="0" wrapText="false" indent="0" shrinkToFit="false"/>
      <protection locked="true" hidden="false"/>
    </xf>
    <xf numFmtId="175" fontId="50" fillId="24" borderId="0" xfId="0" applyFont="true" applyBorder="false" applyAlignment="false" applyProtection="false">
      <alignment horizontal="general" vertical="center" textRotation="0" wrapText="false" indent="0" shrinkToFit="false"/>
      <protection locked="true" hidden="false"/>
    </xf>
    <xf numFmtId="164" fontId="82" fillId="24" borderId="0" xfId="0" applyFont="true" applyBorder="false" applyAlignment="false" applyProtection="false">
      <alignment horizontal="general" vertical="center" textRotation="0" wrapText="false" indent="0" shrinkToFit="false"/>
      <protection locked="true" hidden="false"/>
    </xf>
    <xf numFmtId="168" fontId="83" fillId="0" borderId="47" xfId="0" applyFont="true" applyBorder="true" applyAlignment="true" applyProtection="true">
      <alignment horizontal="center" vertical="center" textRotation="0" wrapText="false" indent="0" shrinkToFit="false"/>
      <protection locked="false" hidden="false"/>
    </xf>
    <xf numFmtId="164" fontId="40" fillId="26" borderId="68" xfId="0" applyFont="true" applyBorder="true" applyAlignment="true" applyProtection="true">
      <alignment horizontal="center" vertical="center" textRotation="0" wrapText="false" indent="0" shrinkToFit="false"/>
      <protection locked="false" hidden="false"/>
    </xf>
    <xf numFmtId="164" fontId="54" fillId="24" borderId="0" xfId="0" applyFont="true" applyBorder="false" applyAlignment="true" applyProtection="false">
      <alignment horizontal="general" vertical="top" textRotation="0" wrapText="false" indent="0" shrinkToFit="false"/>
      <protection locked="true" hidden="false"/>
    </xf>
    <xf numFmtId="164" fontId="41" fillId="24" borderId="0" xfId="0" applyFont="true" applyBorder="true" applyAlignment="true" applyProtection="false">
      <alignment horizontal="general" vertical="center" textRotation="0" wrapText="true" indent="0" shrinkToFit="false"/>
      <protection locked="true" hidden="false"/>
    </xf>
    <xf numFmtId="164" fontId="54" fillId="24" borderId="69" xfId="0" applyFont="true" applyBorder="true" applyAlignment="false" applyProtection="false">
      <alignment horizontal="general" vertical="center" textRotation="0" wrapText="false" indent="0" shrinkToFit="false"/>
      <protection locked="true" hidden="false"/>
    </xf>
    <xf numFmtId="164" fontId="40" fillId="26" borderId="70" xfId="0" applyFont="true" applyBorder="true" applyAlignment="true" applyProtection="true">
      <alignment horizontal="center" vertical="center" textRotation="0" wrapText="false" indent="0" shrinkToFit="false"/>
      <protection locked="false" hidden="false"/>
    </xf>
    <xf numFmtId="164" fontId="41" fillId="24" borderId="71" xfId="0" applyFont="true" applyBorder="true" applyAlignment="false" applyProtection="false">
      <alignment horizontal="general" vertical="center" textRotation="0" wrapText="false" indent="0" shrinkToFit="false"/>
      <protection locked="true" hidden="false"/>
    </xf>
    <xf numFmtId="164" fontId="54" fillId="24" borderId="71" xfId="0" applyFont="true" applyBorder="true" applyAlignment="true" applyProtection="false">
      <alignment horizontal="general" vertical="top" textRotation="0" wrapText="false" indent="0" shrinkToFit="false"/>
      <protection locked="true" hidden="false"/>
    </xf>
    <xf numFmtId="164" fontId="54" fillId="24" borderId="71" xfId="0" applyFont="true" applyBorder="true" applyAlignment="true" applyProtection="false">
      <alignment horizontal="general" vertical="center" textRotation="0" wrapText="false" indent="0" shrinkToFit="true"/>
      <protection locked="true" hidden="false"/>
    </xf>
    <xf numFmtId="164" fontId="54" fillId="26" borderId="71" xfId="0" applyFont="true" applyBorder="true" applyAlignment="true" applyProtection="true">
      <alignment horizontal="left" vertical="center" textRotation="0" wrapText="false" indent="0" shrinkToFit="true"/>
      <protection locked="false" hidden="false"/>
    </xf>
    <xf numFmtId="164" fontId="54" fillId="24" borderId="72" xfId="0" applyFont="true" applyBorder="true" applyAlignment="false" applyProtection="false">
      <alignment horizontal="general" vertical="center" textRotation="0" wrapText="false" indent="0" shrinkToFit="false"/>
      <protection locked="true" hidden="false"/>
    </xf>
    <xf numFmtId="164" fontId="76" fillId="24" borderId="19" xfId="0" applyFont="true" applyBorder="true" applyAlignment="true" applyProtection="false">
      <alignment horizontal="left" vertical="center" textRotation="0" wrapText="true" indent="0" shrinkToFit="false"/>
      <protection locked="true" hidden="false"/>
    </xf>
    <xf numFmtId="164" fontId="46" fillId="0" borderId="73" xfId="0" applyFont="true" applyBorder="true" applyAlignment="false" applyProtection="false">
      <alignment horizontal="general" vertical="center" textRotation="0" wrapText="false" indent="0" shrinkToFit="false"/>
      <protection locked="true" hidden="false"/>
    </xf>
    <xf numFmtId="164" fontId="50" fillId="24" borderId="0" xfId="0" applyFont="true" applyBorder="false" applyAlignment="true" applyProtection="false">
      <alignment horizontal="left" vertical="top" textRotation="0" wrapText="true" indent="0" shrinkToFit="false"/>
      <protection locked="true" hidden="false"/>
    </xf>
    <xf numFmtId="164" fontId="50" fillId="24" borderId="0" xfId="0" applyFont="true" applyBorder="false" applyAlignment="true" applyProtection="false">
      <alignment horizontal="left" vertical="top" textRotation="0" wrapText="false" indent="0" shrinkToFit="false"/>
      <protection locked="true" hidden="false"/>
    </xf>
    <xf numFmtId="164" fontId="54" fillId="24" borderId="18" xfId="0" applyFont="true" applyBorder="true" applyAlignment="true" applyProtection="false">
      <alignment horizontal="left" vertical="center" textRotation="0" wrapText="true" indent="0" shrinkToFit="false"/>
      <protection locked="true" hidden="false"/>
    </xf>
    <xf numFmtId="168" fontId="66" fillId="27" borderId="19" xfId="0" applyFont="true" applyBorder="true" applyAlignment="true" applyProtection="false">
      <alignment horizontal="center" vertical="center" textRotation="0" wrapText="true" indent="0" shrinkToFit="false"/>
      <protection locked="true" hidden="false"/>
    </xf>
    <xf numFmtId="168" fontId="83" fillId="0" borderId="47" xfId="0" applyFont="true" applyBorder="true" applyAlignment="true" applyProtection="false">
      <alignment horizontal="center" vertical="center" textRotation="0" wrapText="true" indent="0" shrinkToFit="false"/>
      <protection locked="true" hidden="false"/>
    </xf>
    <xf numFmtId="164" fontId="41" fillId="24" borderId="0" xfId="0" applyFont="true" applyBorder="false" applyAlignment="true" applyProtection="false">
      <alignment horizontal="center" vertical="center" textRotation="0" wrapText="false" indent="0" shrinkToFit="false"/>
      <protection locked="true" hidden="false"/>
    </xf>
    <xf numFmtId="167" fontId="30" fillId="0" borderId="0" xfId="0" applyFont="true" applyBorder="true" applyAlignment="true" applyProtection="false">
      <alignment horizontal="left" vertical="center" textRotation="0" wrapText="false" indent="0" shrinkToFit="false"/>
      <protection locked="true" hidden="false"/>
    </xf>
    <xf numFmtId="164" fontId="84" fillId="24" borderId="0" xfId="0" applyFont="true" applyBorder="false" applyAlignment="false" applyProtection="false">
      <alignment horizontal="general" vertical="center" textRotation="0" wrapText="false" indent="0" shrinkToFit="false"/>
      <protection locked="true" hidden="false"/>
    </xf>
    <xf numFmtId="167" fontId="54" fillId="0" borderId="52" xfId="0" applyFont="true" applyBorder="true" applyAlignment="true" applyProtection="false">
      <alignment horizontal="left" vertical="center" textRotation="0" wrapText="true" indent="0" shrinkToFit="false"/>
      <protection locked="true" hidden="false"/>
    </xf>
    <xf numFmtId="164" fontId="30" fillId="26" borderId="74" xfId="0" applyFont="true" applyBorder="true" applyAlignment="true" applyProtection="true">
      <alignment horizontal="center" vertical="center" textRotation="0" wrapText="false" indent="0" shrinkToFit="false"/>
      <protection locked="false" hidden="false"/>
    </xf>
    <xf numFmtId="164" fontId="26" fillId="24" borderId="0" xfId="0" applyFont="true" applyBorder="false" applyAlignment="true" applyProtection="false">
      <alignment horizontal="general" vertical="center" textRotation="0" wrapText="true" indent="0" shrinkToFit="false"/>
      <protection locked="true" hidden="false"/>
    </xf>
    <xf numFmtId="167" fontId="54" fillId="0" borderId="18" xfId="0" applyFont="true" applyBorder="true" applyAlignment="true" applyProtection="false">
      <alignment horizontal="left" vertical="center" textRotation="0" wrapText="true" indent="0" shrinkToFit="false"/>
      <protection locked="true" hidden="false"/>
    </xf>
    <xf numFmtId="168" fontId="24" fillId="27" borderId="19" xfId="0" applyFont="true" applyBorder="true" applyAlignment="true" applyProtection="false">
      <alignment horizontal="center" vertical="center" textRotation="0" wrapText="false" indent="0" shrinkToFit="false"/>
      <protection locked="true" hidden="false"/>
    </xf>
    <xf numFmtId="164" fontId="26" fillId="24" borderId="0" xfId="0" applyFont="true" applyBorder="false" applyAlignment="true" applyProtection="false">
      <alignment horizontal="left" vertical="center" textRotation="0" wrapText="true" indent="0" shrinkToFit="false"/>
      <protection locked="true" hidden="false"/>
    </xf>
    <xf numFmtId="167" fontId="54" fillId="24" borderId="0" xfId="0" applyFont="true" applyBorder="false" applyAlignment="true" applyProtection="false">
      <alignment horizontal="left" vertical="center" textRotation="0" wrapText="true" indent="0" shrinkToFit="false"/>
      <protection locked="true" hidden="false"/>
    </xf>
    <xf numFmtId="164" fontId="30" fillId="24" borderId="0" xfId="0" applyFont="true" applyBorder="false" applyAlignment="true" applyProtection="false">
      <alignment horizontal="center" vertical="center" textRotation="0" wrapText="false" indent="0" shrinkToFit="false"/>
      <protection locked="true" hidden="false"/>
    </xf>
    <xf numFmtId="168" fontId="80" fillId="25" borderId="19" xfId="0" applyFont="true" applyBorder="true" applyAlignment="true" applyProtection="false">
      <alignment horizontal="center" vertical="center" textRotation="0" wrapText="true" indent="0" shrinkToFit="false"/>
      <protection locked="true" hidden="false"/>
    </xf>
    <xf numFmtId="167" fontId="41" fillId="24" borderId="0" xfId="0" applyFont="true" applyBorder="false" applyAlignment="true" applyProtection="false">
      <alignment horizontal="center" vertical="top" textRotation="0" wrapText="false" indent="0" shrinkToFit="false"/>
      <protection locked="true" hidden="false"/>
    </xf>
    <xf numFmtId="164" fontId="54" fillId="24" borderId="0" xfId="0" applyFont="true" applyBorder="true" applyAlignment="true" applyProtection="false">
      <alignment horizontal="left" vertical="top" textRotation="0" wrapText="true" indent="0" shrinkToFit="false"/>
      <protection locked="true" hidden="false"/>
    </xf>
    <xf numFmtId="168" fontId="85" fillId="25" borderId="19" xfId="0" applyFont="true" applyBorder="true" applyAlignment="true" applyProtection="false">
      <alignment horizontal="center" vertical="center" textRotation="0" wrapText="true" indent="0" shrinkToFit="false"/>
      <protection locked="true" hidden="false"/>
    </xf>
    <xf numFmtId="167" fontId="54" fillId="24" borderId="12" xfId="0" applyFont="true" applyBorder="true" applyAlignment="true" applyProtection="false">
      <alignment horizontal="left" vertical="center" textRotation="0" wrapText="true" indent="0" shrinkToFit="false"/>
      <protection locked="true" hidden="false"/>
    </xf>
    <xf numFmtId="167" fontId="54" fillId="25" borderId="10" xfId="0" applyFont="true" applyBorder="true" applyAlignment="true" applyProtection="false">
      <alignment horizontal="center" vertical="center" textRotation="0" wrapText="true" indent="0" shrinkToFit="false"/>
      <protection locked="true" hidden="false"/>
    </xf>
    <xf numFmtId="167" fontId="54" fillId="25" borderId="50"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false" applyAlignment="true" applyProtection="false">
      <alignment horizontal="general" vertical="center" textRotation="0" wrapText="true" indent="0" shrinkToFit="false"/>
      <protection locked="true" hidden="false"/>
    </xf>
    <xf numFmtId="164" fontId="74" fillId="0" borderId="47" xfId="0" applyFont="true" applyBorder="true" applyAlignment="true" applyProtection="false">
      <alignment horizontal="general" vertical="center" textRotation="0" wrapText="true" indent="0" shrinkToFit="false"/>
      <protection locked="true" hidden="false"/>
    </xf>
    <xf numFmtId="164" fontId="41" fillId="0" borderId="18" xfId="0" applyFont="true" applyBorder="true" applyAlignment="true" applyProtection="false">
      <alignment horizontal="center" vertical="center" textRotation="0" wrapText="true" indent="0" shrinkToFit="false"/>
      <protection locked="true" hidden="false"/>
    </xf>
    <xf numFmtId="164" fontId="54" fillId="26" borderId="75" xfId="0" applyFont="true" applyBorder="true" applyAlignment="true" applyProtection="true">
      <alignment horizontal="center" vertical="center" textRotation="0" wrapText="true" indent="0" shrinkToFit="false"/>
      <protection locked="false" hidden="false"/>
    </xf>
    <xf numFmtId="164" fontId="41" fillId="24" borderId="76" xfId="0" applyFont="true" applyBorder="true" applyAlignment="true" applyProtection="false">
      <alignment horizontal="left" vertical="center" textRotation="0" wrapText="true" indent="0" shrinkToFit="false"/>
      <protection locked="true" hidden="false"/>
    </xf>
    <xf numFmtId="168" fontId="66" fillId="24" borderId="19" xfId="0" applyFont="true" applyBorder="true" applyAlignment="true" applyProtection="false">
      <alignment horizontal="left" vertical="center" textRotation="0" wrapText="true" indent="0" shrinkToFit="false"/>
      <protection locked="true" hidden="false"/>
    </xf>
    <xf numFmtId="164" fontId="54" fillId="26" borderId="77" xfId="0" applyFont="true" applyBorder="true" applyAlignment="true" applyProtection="true">
      <alignment horizontal="center" vertical="center" textRotation="0" wrapText="true" indent="0" shrinkToFit="false"/>
      <protection locked="false" hidden="false"/>
    </xf>
    <xf numFmtId="164" fontId="41" fillId="24" borderId="78" xfId="0" applyFont="true" applyBorder="true" applyAlignment="true" applyProtection="false">
      <alignment horizontal="general" vertical="center" textRotation="0" wrapText="true" indent="0" shrinkToFit="false"/>
      <protection locked="true" hidden="false"/>
    </xf>
    <xf numFmtId="164" fontId="41" fillId="24" borderId="79" xfId="0" applyFont="true" applyBorder="true" applyAlignment="true" applyProtection="false">
      <alignment horizontal="general" vertical="center" textRotation="0" wrapText="true" indent="0" shrinkToFit="false"/>
      <protection locked="true" hidden="false"/>
    </xf>
    <xf numFmtId="164" fontId="26" fillId="0" borderId="0" xfId="0" applyFont="true" applyBorder="false" applyAlignment="true" applyProtection="false">
      <alignment horizontal="left" vertical="center" textRotation="0" wrapText="true" indent="0" shrinkToFit="false"/>
      <protection locked="true" hidden="false"/>
    </xf>
    <xf numFmtId="164" fontId="41" fillId="24" borderId="79" xfId="0" applyFont="true" applyBorder="true" applyAlignment="true" applyProtection="false">
      <alignment horizontal="left" vertical="center" textRotation="0" wrapText="true" indent="0" shrinkToFit="false"/>
      <protection locked="true" hidden="false"/>
    </xf>
    <xf numFmtId="164" fontId="54" fillId="26" borderId="80" xfId="0" applyFont="true" applyBorder="true" applyAlignment="true" applyProtection="true">
      <alignment horizontal="center" vertical="center" textRotation="0" wrapText="true" indent="0" shrinkToFit="false"/>
      <protection locked="false" hidden="false"/>
    </xf>
    <xf numFmtId="164" fontId="41" fillId="24" borderId="81" xfId="0" applyFont="true" applyBorder="true" applyAlignment="true" applyProtection="false">
      <alignment horizontal="general" vertical="center" textRotation="0" wrapText="true" indent="0" shrinkToFit="false"/>
      <protection locked="true" hidden="false"/>
    </xf>
    <xf numFmtId="164" fontId="41" fillId="24" borderId="82" xfId="0" applyFont="true" applyBorder="true" applyAlignment="true" applyProtection="false">
      <alignment horizontal="general" vertical="center" textRotation="0" wrapText="true" indent="0" shrinkToFit="false"/>
      <protection locked="true" hidden="false"/>
    </xf>
    <xf numFmtId="164" fontId="26" fillId="24" borderId="71" xfId="0" applyFont="true" applyBorder="true" applyAlignment="true" applyProtection="false">
      <alignment horizontal="left" vertical="center" textRotation="0" wrapText="true" indent="0" shrinkToFit="false"/>
      <protection locked="true" hidden="false"/>
    </xf>
    <xf numFmtId="164" fontId="41" fillId="24" borderId="62" xfId="0" applyFont="true" applyBorder="true" applyAlignment="true" applyProtection="false">
      <alignment horizontal="general" vertical="center" textRotation="0" wrapText="true" indent="0" shrinkToFit="false"/>
      <protection locked="true" hidden="false"/>
    </xf>
    <xf numFmtId="164" fontId="41" fillId="24" borderId="83" xfId="0" applyFont="true" applyBorder="true" applyAlignment="true" applyProtection="false">
      <alignment horizontal="left" vertical="center" textRotation="0" wrapText="true" indent="0" shrinkToFit="false"/>
      <protection locked="true" hidden="false"/>
    </xf>
    <xf numFmtId="164" fontId="26" fillId="24" borderId="66" xfId="0" applyFont="true" applyBorder="true" applyAlignment="true" applyProtection="false">
      <alignment horizontal="left" vertical="center" textRotation="0" wrapText="true" indent="0" shrinkToFit="false"/>
      <protection locked="true" hidden="false"/>
    </xf>
    <xf numFmtId="164" fontId="54" fillId="26" borderId="84" xfId="0" applyFont="true" applyBorder="true" applyAlignment="true" applyProtection="true">
      <alignment horizontal="center" vertical="center" textRotation="0" wrapText="true" indent="0" shrinkToFit="false"/>
      <protection locked="false" hidden="false"/>
    </xf>
    <xf numFmtId="164" fontId="41" fillId="24" borderId="82" xfId="0" applyFont="true" applyBorder="true" applyAlignment="true" applyProtection="false">
      <alignment horizontal="left" vertical="center" textRotation="0" wrapText="true" indent="0" shrinkToFit="false"/>
      <protection locked="true" hidden="false"/>
    </xf>
    <xf numFmtId="164" fontId="41" fillId="24" borderId="85" xfId="0" applyFont="true" applyBorder="true" applyAlignment="true" applyProtection="false">
      <alignment horizontal="general" vertical="center" textRotation="0" wrapText="true" indent="0" shrinkToFit="false"/>
      <protection locked="true" hidden="false"/>
    </xf>
    <xf numFmtId="164" fontId="41" fillId="24" borderId="86" xfId="0" applyFont="true" applyBorder="true" applyAlignment="true" applyProtection="false">
      <alignment horizontal="left" vertical="center" textRotation="0" wrapText="true" indent="0" shrinkToFit="false"/>
      <protection locked="true" hidden="false"/>
    </xf>
    <xf numFmtId="168" fontId="66" fillId="24" borderId="61" xfId="0" applyFont="true" applyBorder="true" applyAlignment="true" applyProtection="false">
      <alignment horizontal="left" vertical="center" textRotation="0" wrapText="true" indent="0" shrinkToFit="false"/>
      <protection locked="true" hidden="false"/>
    </xf>
    <xf numFmtId="164" fontId="41" fillId="24" borderId="87" xfId="0" applyFont="true" applyBorder="true" applyAlignment="true" applyProtection="false">
      <alignment horizontal="left" vertical="center" textRotation="0" wrapText="true" indent="0" shrinkToFit="false"/>
      <protection locked="true" hidden="false"/>
    </xf>
    <xf numFmtId="164" fontId="41" fillId="24" borderId="78" xfId="0" applyFont="true" applyBorder="true" applyAlignment="true" applyProtection="false">
      <alignment horizontal="left" vertical="center" textRotation="0" wrapText="true" indent="0" shrinkToFit="false"/>
      <protection locked="true" hidden="false"/>
    </xf>
    <xf numFmtId="164" fontId="41" fillId="24" borderId="88" xfId="0" applyFont="true" applyBorder="true" applyAlignment="true" applyProtection="false">
      <alignment horizontal="left" vertical="center" textRotation="0" wrapText="true" indent="0" shrinkToFit="false"/>
      <protection locked="true" hidden="false"/>
    </xf>
    <xf numFmtId="164" fontId="46" fillId="24" borderId="0" xfId="0" applyFont="true" applyBorder="false" applyAlignment="true" applyProtection="false">
      <alignment horizontal="general" vertical="top" textRotation="0" wrapText="false" indent="0" shrinkToFit="false"/>
      <protection locked="true" hidden="false"/>
    </xf>
    <xf numFmtId="164" fontId="54" fillId="26" borderId="89" xfId="0" applyFont="true" applyBorder="true" applyAlignment="true" applyProtection="true">
      <alignment horizontal="center" vertical="center" textRotation="0" wrapText="true" indent="0" shrinkToFit="false"/>
      <protection locked="false" hidden="false"/>
    </xf>
    <xf numFmtId="164" fontId="41" fillId="24" borderId="81" xfId="0" applyFont="true" applyBorder="true" applyAlignment="true" applyProtection="false">
      <alignment horizontal="left" vertical="center" textRotation="0" wrapText="true" indent="0" shrinkToFit="false"/>
      <protection locked="true" hidden="false"/>
    </xf>
    <xf numFmtId="164" fontId="41" fillId="24" borderId="36" xfId="0" applyFont="true" applyBorder="true" applyAlignment="true" applyProtection="false">
      <alignment horizontal="general" vertical="center" textRotation="0" wrapText="true" indent="0" shrinkToFit="false"/>
      <protection locked="true" hidden="false"/>
    </xf>
    <xf numFmtId="164" fontId="86" fillId="24" borderId="0" xfId="0" applyFont="true" applyBorder="false" applyAlignment="true" applyProtection="false">
      <alignment horizontal="center" vertical="center" textRotation="0" wrapText="false" indent="0" shrinkToFit="false"/>
      <protection locked="true" hidden="false"/>
    </xf>
    <xf numFmtId="164" fontId="46" fillId="0" borderId="0" xfId="0" applyFont="true" applyBorder="false" applyAlignment="true" applyProtection="false">
      <alignment horizontal="general" vertical="top" textRotation="0" wrapText="false" indent="0" shrinkToFit="false"/>
      <protection locked="true" hidden="false"/>
    </xf>
    <xf numFmtId="164" fontId="68" fillId="24" borderId="0" xfId="0" applyFont="true" applyBorder="true" applyAlignment="true" applyProtection="false">
      <alignment horizontal="left" vertical="center" textRotation="0" wrapText="false" indent="0" shrinkToFit="false"/>
      <protection locked="true" hidden="false"/>
    </xf>
    <xf numFmtId="164" fontId="87" fillId="24" borderId="0" xfId="0" applyFont="true" applyBorder="false" applyAlignment="false" applyProtection="false">
      <alignment horizontal="general" vertical="center" textRotation="0" wrapText="false" indent="0" shrinkToFit="false"/>
      <protection locked="true" hidden="false"/>
    </xf>
    <xf numFmtId="164" fontId="35" fillId="24" borderId="0" xfId="0" applyFont="true" applyBorder="false" applyAlignment="true" applyProtection="false">
      <alignment horizontal="general" vertical="top" textRotation="0" wrapText="false" indent="0" shrinkToFit="false"/>
      <protection locked="true" hidden="false"/>
    </xf>
    <xf numFmtId="164" fontId="35" fillId="0" borderId="0" xfId="0" applyFont="true" applyBorder="false" applyAlignment="true" applyProtection="false">
      <alignment horizontal="general" vertical="top" textRotation="0" wrapText="false" indent="0" shrinkToFit="false"/>
      <protection locked="true" hidden="false"/>
    </xf>
    <xf numFmtId="167" fontId="54" fillId="24" borderId="0" xfId="0" applyFont="true" applyBorder="false" applyAlignment="true" applyProtection="false">
      <alignment horizontal="center" vertical="center" textRotation="0" wrapText="false" indent="0" shrinkToFit="false"/>
      <protection locked="true" hidden="false"/>
    </xf>
    <xf numFmtId="164" fontId="54" fillId="24" borderId="59" xfId="0" applyFont="true" applyBorder="true" applyAlignment="true" applyProtection="false">
      <alignment horizontal="left" vertical="center" textRotation="0" wrapText="true" indent="0" shrinkToFit="false"/>
      <protection locked="true" hidden="false"/>
    </xf>
    <xf numFmtId="168" fontId="66" fillId="27" borderId="74" xfId="0" applyFont="true" applyBorder="true" applyAlignment="true" applyProtection="false">
      <alignment horizontal="center" vertical="center" textRotation="0" wrapText="false" indent="0" shrinkToFit="false"/>
      <protection locked="true" hidden="false"/>
    </xf>
    <xf numFmtId="164" fontId="54" fillId="24" borderId="24" xfId="0" applyFont="true" applyBorder="true" applyAlignment="true" applyProtection="false">
      <alignment horizontal="center" vertical="center" textRotation="0" wrapText="true" indent="0" shrinkToFit="false"/>
      <protection locked="true" hidden="false"/>
    </xf>
    <xf numFmtId="164" fontId="41" fillId="26" borderId="90" xfId="0" applyFont="true" applyBorder="true" applyAlignment="true" applyProtection="false">
      <alignment horizontal="center" vertical="center" textRotation="0" wrapText="true" indent="0" shrinkToFit="false"/>
      <protection locked="true" hidden="false"/>
    </xf>
    <xf numFmtId="164" fontId="54" fillId="24" borderId="76" xfId="0" applyFont="true" applyBorder="true" applyAlignment="true" applyProtection="false">
      <alignment horizontal="left" vertical="center" textRotation="0" wrapText="true" indent="0" shrinkToFit="false"/>
      <protection locked="true" hidden="false"/>
    </xf>
    <xf numFmtId="164" fontId="41" fillId="26" borderId="61" xfId="0" applyFont="true" applyBorder="true" applyAlignment="true" applyProtection="false">
      <alignment horizontal="center" vertical="center" textRotation="0" wrapText="true" indent="0" shrinkToFit="false"/>
      <protection locked="true" hidden="false"/>
    </xf>
    <xf numFmtId="164" fontId="54" fillId="24" borderId="36" xfId="0" applyFont="true" applyBorder="true" applyAlignment="true" applyProtection="false">
      <alignment horizontal="left" vertical="center" textRotation="0" wrapText="true" indent="0" shrinkToFit="false"/>
      <protection locked="true" hidden="false"/>
    </xf>
    <xf numFmtId="164" fontId="46" fillId="0" borderId="0" xfId="0" applyFont="true" applyBorder="false" applyAlignment="true" applyProtection="true">
      <alignment horizontal="general" vertical="top" textRotation="0" wrapText="false" indent="0" shrinkToFit="false"/>
      <protection locked="false" hidden="false"/>
    </xf>
    <xf numFmtId="167" fontId="29" fillId="24" borderId="0" xfId="0" applyFont="true" applyBorder="false" applyAlignment="false" applyProtection="false">
      <alignment horizontal="general" vertical="center" textRotation="0" wrapText="false" indent="0" shrinkToFit="false"/>
      <protection locked="true" hidden="false"/>
    </xf>
    <xf numFmtId="164" fontId="46" fillId="0" borderId="0" xfId="0" applyFont="true" applyBorder="false" applyAlignment="false" applyProtection="true">
      <alignment horizontal="general" vertical="center" textRotation="0" wrapText="false" indent="0" shrinkToFit="false"/>
      <protection locked="false" hidden="false"/>
    </xf>
    <xf numFmtId="164" fontId="54" fillId="24" borderId="0" xfId="0" applyFont="true" applyBorder="false" applyAlignment="false" applyProtection="false">
      <alignment horizontal="general" vertical="center" textRotation="0" wrapText="false" indent="0" shrinkToFit="false"/>
      <protection locked="true" hidden="false"/>
    </xf>
    <xf numFmtId="164" fontId="88" fillId="24" borderId="0" xfId="0" applyFont="true" applyBorder="false" applyAlignment="true" applyProtection="false">
      <alignment horizontal="general" vertical="center" textRotation="0" wrapText="true" indent="0" shrinkToFit="false"/>
      <protection locked="true" hidden="false"/>
    </xf>
    <xf numFmtId="164" fontId="54" fillId="25" borderId="50" xfId="0" applyFont="true" applyBorder="true" applyAlignment="true" applyProtection="false">
      <alignment horizontal="center" vertical="center" textRotation="0" wrapText="false" indent="0" shrinkToFit="false"/>
      <protection locked="true" hidden="false"/>
    </xf>
    <xf numFmtId="164" fontId="54" fillId="25" borderId="91" xfId="0" applyFont="true" applyBorder="true" applyAlignment="true" applyProtection="false">
      <alignment horizontal="center" vertical="center" textRotation="0" wrapText="true" indent="0" shrinkToFit="false"/>
      <protection locked="true" hidden="false"/>
    </xf>
    <xf numFmtId="164" fontId="26" fillId="24" borderId="19" xfId="0" applyFont="true" applyBorder="true" applyAlignment="true" applyProtection="false">
      <alignment horizontal="center" vertical="center" textRotation="0" wrapText="true" indent="0" shrinkToFit="false"/>
      <protection locked="true" hidden="false"/>
    </xf>
    <xf numFmtId="164" fontId="46" fillId="0" borderId="92" xfId="0" applyFont="true" applyBorder="true" applyAlignment="false" applyProtection="true">
      <alignment horizontal="general" vertical="center" textRotation="0" wrapText="false" indent="0" shrinkToFit="false"/>
      <protection locked="false" hidden="false"/>
    </xf>
    <xf numFmtId="164" fontId="41" fillId="26" borderId="93" xfId="0" applyFont="true" applyBorder="true" applyAlignment="true" applyProtection="true">
      <alignment horizontal="center" vertical="center" textRotation="0" wrapText="true" indent="0" shrinkToFit="false"/>
      <protection locked="false" hidden="false"/>
    </xf>
    <xf numFmtId="164" fontId="54" fillId="24" borderId="34" xfId="0" applyFont="true" applyBorder="true" applyAlignment="true" applyProtection="false">
      <alignment horizontal="left" vertical="center" textRotation="0" wrapText="true" indent="0" shrinkToFit="false"/>
      <protection locked="true" hidden="false"/>
    </xf>
    <xf numFmtId="164" fontId="54" fillId="0" borderId="17" xfId="0" applyFont="true" applyBorder="true" applyAlignment="true" applyProtection="false">
      <alignment horizontal="left" vertical="center" textRotation="0" wrapText="true" indent="0" shrinkToFit="false"/>
      <protection locked="true" hidden="false"/>
    </xf>
    <xf numFmtId="168" fontId="83" fillId="0" borderId="0" xfId="0" applyFont="true" applyBorder="false" applyAlignment="true" applyProtection="true">
      <alignment horizontal="center" vertical="center" textRotation="0" wrapText="false" indent="0" shrinkToFit="false"/>
      <protection locked="false" hidden="false"/>
    </xf>
    <xf numFmtId="164" fontId="46" fillId="0" borderId="94" xfId="0" applyFont="true" applyBorder="true" applyAlignment="false" applyProtection="false">
      <alignment horizontal="general" vertical="center" textRotation="0" wrapText="false" indent="0" shrinkToFit="false"/>
      <protection locked="true" hidden="false"/>
    </xf>
    <xf numFmtId="164" fontId="41" fillId="26" borderId="95" xfId="0" applyFont="true" applyBorder="true" applyAlignment="true" applyProtection="true">
      <alignment horizontal="center" vertical="center" textRotation="0" wrapText="true" indent="0" shrinkToFit="false"/>
      <protection locked="false" hidden="false"/>
    </xf>
    <xf numFmtId="164" fontId="48" fillId="24" borderId="34" xfId="0" applyFont="true" applyBorder="true" applyAlignment="true" applyProtection="false">
      <alignment horizontal="left" vertical="center" textRotation="0" wrapText="true" indent="0" shrinkToFit="false"/>
      <protection locked="true" hidden="false"/>
    </xf>
    <xf numFmtId="164" fontId="54" fillId="0" borderId="17" xfId="0" applyFont="true" applyBorder="true" applyAlignment="true" applyProtection="false">
      <alignment horizontal="center" vertical="center" textRotation="0" wrapText="false" indent="0" shrinkToFit="false"/>
      <protection locked="true" hidden="false"/>
    </xf>
    <xf numFmtId="164" fontId="76" fillId="24" borderId="0" xfId="0" applyFont="true" applyBorder="false" applyAlignment="false" applyProtection="false">
      <alignment horizontal="general" vertical="center" textRotation="0" wrapText="false" indent="0" shrinkToFit="false"/>
      <protection locked="true" hidden="false"/>
    </xf>
    <xf numFmtId="164" fontId="41" fillId="26" borderId="56" xfId="0" applyFont="true" applyBorder="true" applyAlignment="true" applyProtection="true">
      <alignment horizontal="center" vertical="center" textRotation="0" wrapText="true" indent="0" shrinkToFit="false"/>
      <protection locked="false" hidden="false"/>
    </xf>
    <xf numFmtId="164" fontId="54" fillId="24" borderId="34" xfId="0" applyFont="true" applyBorder="true" applyAlignment="true" applyProtection="false">
      <alignment horizontal="left" vertical="center" textRotation="0" wrapText="false" indent="0" shrinkToFit="false"/>
      <protection locked="true" hidden="false"/>
    </xf>
    <xf numFmtId="164" fontId="54" fillId="0" borderId="17" xfId="0" applyFont="true" applyBorder="true" applyAlignment="true" applyProtection="false">
      <alignment horizontal="left" vertical="center" textRotation="0" wrapText="false" indent="0" shrinkToFit="false"/>
      <protection locked="true" hidden="false"/>
    </xf>
    <xf numFmtId="164" fontId="41" fillId="26" borderId="96" xfId="0" applyFont="true" applyBorder="true" applyAlignment="true" applyProtection="true">
      <alignment horizontal="center" vertical="center" textRotation="0" wrapText="true" indent="0" shrinkToFit="false"/>
      <protection locked="false" hidden="false"/>
    </xf>
    <xf numFmtId="164" fontId="48" fillId="24" borderId="0" xfId="0" applyFont="true" applyBorder="false" applyAlignment="true" applyProtection="false">
      <alignment horizontal="center" vertical="top" textRotation="0" wrapText="false" indent="0" shrinkToFit="false"/>
      <protection locked="true" hidden="false"/>
    </xf>
    <xf numFmtId="164" fontId="54" fillId="24" borderId="0" xfId="0" applyFont="true" applyBorder="false" applyAlignment="true" applyProtection="false">
      <alignment horizontal="left" vertical="top" textRotation="0" wrapText="false" indent="0" shrinkToFit="false"/>
      <protection locked="true" hidden="false"/>
    </xf>
    <xf numFmtId="164" fontId="54" fillId="0" borderId="0" xfId="0" applyFont="true" applyBorder="true" applyAlignment="true" applyProtection="false">
      <alignment horizontal="left" vertical="center" textRotation="0" wrapText="true" indent="0" shrinkToFit="false"/>
      <protection locked="true" hidden="false"/>
    </xf>
    <xf numFmtId="164" fontId="54" fillId="24" borderId="0" xfId="0" applyFont="true" applyBorder="false" applyAlignment="true" applyProtection="false">
      <alignment horizontal="left" vertical="top" textRotation="0" wrapText="true" indent="0" shrinkToFit="false"/>
      <protection locked="true" hidden="false"/>
    </xf>
    <xf numFmtId="164" fontId="41" fillId="24" borderId="0" xfId="0" applyFont="true" applyBorder="false" applyAlignment="true" applyProtection="false">
      <alignment horizontal="right" vertical="top" textRotation="0" wrapText="true" indent="0" shrinkToFit="false"/>
      <protection locked="true" hidden="false"/>
    </xf>
    <xf numFmtId="164" fontId="41" fillId="24" borderId="0" xfId="0" applyFont="true" applyBorder="false" applyAlignment="true" applyProtection="false">
      <alignment horizontal="left" vertical="center" textRotation="0" wrapText="true" indent="0" shrinkToFit="false"/>
      <protection locked="true" hidden="false"/>
    </xf>
    <xf numFmtId="164" fontId="88" fillId="24" borderId="65" xfId="0" applyFont="true" applyBorder="true" applyAlignment="true" applyProtection="false">
      <alignment horizontal="general" vertical="center" textRotation="0" wrapText="true" indent="0" shrinkToFit="false"/>
      <protection locked="true" hidden="false"/>
    </xf>
    <xf numFmtId="164" fontId="88" fillId="24" borderId="66" xfId="0" applyFont="true" applyBorder="true" applyAlignment="true" applyProtection="false">
      <alignment horizontal="general" vertical="center" textRotation="0" wrapText="true" indent="0" shrinkToFit="false"/>
      <protection locked="true" hidden="false"/>
    </xf>
    <xf numFmtId="164" fontId="88" fillId="24" borderId="67" xfId="0" applyFont="true" applyBorder="true" applyAlignment="true" applyProtection="false">
      <alignment horizontal="general" vertical="center" textRotation="0" wrapText="true" indent="0" shrinkToFit="false"/>
      <protection locked="true" hidden="false"/>
    </xf>
    <xf numFmtId="164" fontId="88" fillId="24" borderId="56" xfId="0" applyFont="true" applyBorder="true" applyAlignment="true" applyProtection="false">
      <alignment horizontal="general" vertical="center" textRotation="0" wrapText="true" indent="0" shrinkToFit="false"/>
      <protection locked="true" hidden="false"/>
    </xf>
    <xf numFmtId="164" fontId="88" fillId="24" borderId="0" xfId="0" applyFont="true" applyBorder="true" applyAlignment="true" applyProtection="false">
      <alignment horizontal="left" vertical="center" textRotation="0" wrapText="true" indent="0" shrinkToFit="false"/>
      <protection locked="true" hidden="false"/>
    </xf>
    <xf numFmtId="164" fontId="88" fillId="24" borderId="59" xfId="0" applyFont="true" applyBorder="true" applyAlignment="true" applyProtection="false">
      <alignment horizontal="general" vertical="center" textRotation="0" wrapText="true" indent="0" shrinkToFit="false"/>
      <protection locked="true" hidden="false"/>
    </xf>
    <xf numFmtId="164" fontId="88" fillId="24" borderId="56" xfId="0" applyFont="true" applyBorder="true" applyAlignment="false" applyProtection="false">
      <alignment horizontal="general" vertical="center" textRotation="0" wrapText="false" indent="0" shrinkToFit="false"/>
      <protection locked="true" hidden="false"/>
    </xf>
    <xf numFmtId="164" fontId="88" fillId="24" borderId="0" xfId="0" applyFont="true" applyBorder="false" applyAlignment="false" applyProtection="false">
      <alignment horizontal="general" vertical="center" textRotation="0" wrapText="false" indent="0" shrinkToFit="false"/>
      <protection locked="true" hidden="false"/>
    </xf>
    <xf numFmtId="164" fontId="88" fillId="26" borderId="0" xfId="0" applyFont="true" applyBorder="true" applyAlignment="true" applyProtection="true">
      <alignment horizontal="center" vertical="center" textRotation="0" wrapText="false" indent="0" shrinkToFit="false"/>
      <protection locked="false" hidden="false"/>
    </xf>
    <xf numFmtId="164" fontId="88" fillId="24" borderId="0" xfId="0" applyFont="true" applyBorder="true" applyAlignment="true" applyProtection="false">
      <alignment horizontal="center" vertical="center" textRotation="0" wrapText="false" indent="0" shrinkToFit="false"/>
      <protection locked="true" hidden="false"/>
    </xf>
    <xf numFmtId="168" fontId="89" fillId="24" borderId="0" xfId="0" applyFont="true" applyBorder="true" applyAlignment="true" applyProtection="false">
      <alignment horizontal="left" vertical="center" textRotation="0" wrapText="false" indent="0" shrinkToFit="true"/>
      <protection locked="true" hidden="false"/>
    </xf>
    <xf numFmtId="164" fontId="88" fillId="24" borderId="0" xfId="0" applyFont="true" applyBorder="false" applyAlignment="true" applyProtection="false">
      <alignment horizontal="general" vertical="center" textRotation="0" wrapText="false" indent="0" shrinkToFit="true"/>
      <protection locked="true" hidden="false"/>
    </xf>
    <xf numFmtId="164" fontId="88" fillId="24" borderId="59" xfId="0" applyFont="true" applyBorder="true" applyAlignment="true" applyProtection="false">
      <alignment horizontal="general" vertical="center" textRotation="0" wrapText="false" indent="0" shrinkToFit="true"/>
      <protection locked="true" hidden="false"/>
    </xf>
    <xf numFmtId="164" fontId="90" fillId="24" borderId="0" xfId="0" applyFont="true" applyBorder="false" applyAlignment="false" applyProtection="false">
      <alignment horizontal="general" vertical="center" textRotation="0" wrapText="false" indent="0" shrinkToFit="false"/>
      <protection locked="true" hidden="false"/>
    </xf>
    <xf numFmtId="164" fontId="91" fillId="24" borderId="0" xfId="0" applyFont="true" applyBorder="false" applyAlignment="false" applyProtection="false">
      <alignment horizontal="general" vertical="center" textRotation="0" wrapText="false" indent="0" shrinkToFit="false"/>
      <protection locked="true" hidden="false"/>
    </xf>
    <xf numFmtId="164" fontId="88" fillId="24" borderId="0" xfId="0" applyFont="true" applyBorder="true" applyAlignment="true" applyProtection="false">
      <alignment horizontal="center" vertical="center" textRotation="0" wrapText="true" indent="0" shrinkToFit="false"/>
      <protection locked="true" hidden="false"/>
    </xf>
    <xf numFmtId="164" fontId="68" fillId="24" borderId="0" xfId="0" applyFont="true" applyBorder="true" applyAlignment="true" applyProtection="false">
      <alignment horizontal="center" vertical="center" textRotation="0" wrapText="false" indent="0" shrinkToFit="false"/>
      <protection locked="true" hidden="false"/>
    </xf>
    <xf numFmtId="168" fontId="89" fillId="0" borderId="0" xfId="0" applyFont="true" applyBorder="true" applyAlignment="true" applyProtection="false">
      <alignment horizontal="general" vertical="center" textRotation="0" wrapText="false" indent="0" shrinkToFit="true"/>
      <protection locked="true" hidden="false"/>
    </xf>
    <xf numFmtId="164" fontId="68" fillId="24" borderId="0" xfId="0" applyFont="true" applyBorder="true" applyAlignment="true" applyProtection="false">
      <alignment horizontal="center" vertical="center" textRotation="0" wrapText="false" indent="0" shrinkToFit="true"/>
      <protection locked="true" hidden="false"/>
    </xf>
    <xf numFmtId="164" fontId="91" fillId="24" borderId="59" xfId="0" applyFont="true" applyBorder="true" applyAlignment="false" applyProtection="false">
      <alignment horizontal="general" vertical="center" textRotation="0" wrapText="false" indent="0" shrinkToFit="false"/>
      <protection locked="true" hidden="false"/>
    </xf>
    <xf numFmtId="164" fontId="92" fillId="24" borderId="69" xfId="0" applyFont="true" applyBorder="true" applyAlignment="false" applyProtection="false">
      <alignment horizontal="general" vertical="center" textRotation="0" wrapText="false" indent="0" shrinkToFit="false"/>
      <protection locked="true" hidden="false"/>
    </xf>
    <xf numFmtId="164" fontId="90" fillId="24" borderId="71" xfId="0" applyFont="true" applyBorder="true" applyAlignment="false" applyProtection="false">
      <alignment horizontal="general" vertical="center" textRotation="0" wrapText="false" indent="0" shrinkToFit="false"/>
      <protection locked="true" hidden="false"/>
    </xf>
    <xf numFmtId="164" fontId="92" fillId="24" borderId="71" xfId="0" applyFont="true" applyBorder="true" applyAlignment="false" applyProtection="false">
      <alignment horizontal="general" vertical="center" textRotation="0" wrapText="false" indent="0" shrinkToFit="false"/>
      <protection locked="true" hidden="false"/>
    </xf>
    <xf numFmtId="164" fontId="92" fillId="24" borderId="71" xfId="0" applyFont="true" applyBorder="true" applyAlignment="true" applyProtection="false">
      <alignment horizontal="center" vertical="center" textRotation="0" wrapText="false" indent="0" shrinkToFit="false"/>
      <protection locked="true" hidden="false"/>
    </xf>
    <xf numFmtId="164" fontId="93" fillId="24" borderId="71" xfId="0" applyFont="true" applyBorder="true" applyAlignment="true" applyProtection="false">
      <alignment horizontal="general" vertical="center" textRotation="0" wrapText="false" indent="0" shrinkToFit="true"/>
      <protection locked="true" hidden="false"/>
    </xf>
    <xf numFmtId="164" fontId="90" fillId="24" borderId="71" xfId="0" applyFont="true" applyBorder="true" applyAlignment="true" applyProtection="false">
      <alignment horizontal="center" vertical="center" textRotation="0" wrapText="false" indent="0" shrinkToFit="false"/>
      <protection locked="true" hidden="false"/>
    </xf>
    <xf numFmtId="164" fontId="90" fillId="24" borderId="72" xfId="0" applyFont="true" applyBorder="true" applyAlignment="false" applyProtection="false">
      <alignment horizontal="general" vertical="center" textRotation="0" wrapText="false" indent="0" shrinkToFit="false"/>
      <protection locked="true" hidden="false"/>
    </xf>
    <xf numFmtId="164" fontId="92" fillId="24" borderId="0" xfId="0" applyFont="true" applyBorder="false" applyAlignment="false" applyProtection="false">
      <alignment horizontal="general" vertical="center" textRotation="0" wrapText="false" indent="0" shrinkToFit="false"/>
      <protection locked="true" hidden="false"/>
    </xf>
    <xf numFmtId="164" fontId="92" fillId="24" borderId="0" xfId="0" applyFont="true" applyBorder="false" applyAlignment="true" applyProtection="false">
      <alignment horizontal="center" vertical="center" textRotation="0" wrapText="false" indent="0" shrinkToFit="false"/>
      <protection locked="true" hidden="false"/>
    </xf>
    <xf numFmtId="164" fontId="93" fillId="24" borderId="0" xfId="0" applyFont="true" applyBorder="false" applyAlignment="true" applyProtection="false">
      <alignment horizontal="general" vertical="center" textRotation="0" wrapText="false" indent="0" shrinkToFit="true"/>
      <protection locked="true" hidden="false"/>
    </xf>
    <xf numFmtId="164" fontId="90" fillId="24" borderId="0" xfId="0" applyFont="true" applyBorder="false" applyAlignment="true" applyProtection="false">
      <alignment horizontal="center" vertical="center" textRotation="0" wrapText="false" indent="0" shrinkToFit="false"/>
      <protection locked="true" hidden="false"/>
    </xf>
    <xf numFmtId="164" fontId="25" fillId="24" borderId="0" xfId="0" applyFont="true" applyBorder="false" applyAlignment="false" applyProtection="false">
      <alignment horizontal="general" vertical="center" textRotation="0" wrapText="false" indent="0" shrinkToFit="false"/>
      <protection locked="true" hidden="false"/>
    </xf>
    <xf numFmtId="164" fontId="50" fillId="0" borderId="0" xfId="0" applyFont="true" applyBorder="false" applyAlignment="false" applyProtection="false">
      <alignment horizontal="general" vertical="center" textRotation="0" wrapText="false" indent="0" shrinkToFit="false"/>
      <protection locked="true" hidden="false"/>
    </xf>
    <xf numFmtId="164" fontId="46" fillId="25" borderId="10" xfId="0" applyFont="true" applyBorder="true" applyAlignment="true" applyProtection="false">
      <alignment horizontal="center" vertical="center" textRotation="0" wrapText="false" indent="0" shrinkToFit="false"/>
      <protection locked="true" hidden="false"/>
    </xf>
    <xf numFmtId="164" fontId="48" fillId="0" borderId="10" xfId="0" applyFont="true" applyBorder="true" applyAlignment="true" applyProtection="false">
      <alignment horizontal="left" vertical="center" textRotation="0" wrapText="false" indent="0" shrinkToFit="false"/>
      <protection locked="true" hidden="false"/>
    </xf>
    <xf numFmtId="168" fontId="85" fillId="27" borderId="10" xfId="0" applyFont="true" applyBorder="true" applyAlignment="true" applyProtection="false">
      <alignment horizontal="center" vertical="center" textRotation="0" wrapText="false" indent="0" shrinkToFit="false"/>
      <protection locked="true" hidden="false"/>
    </xf>
    <xf numFmtId="164" fontId="50" fillId="0" borderId="97" xfId="0" applyFont="true" applyBorder="true" applyAlignment="false" applyProtection="false">
      <alignment horizontal="general" vertical="center" textRotation="0" wrapText="false" indent="0" shrinkToFit="false"/>
      <protection locked="true" hidden="false"/>
    </xf>
    <xf numFmtId="164" fontId="48" fillId="0" borderId="98" xfId="0" applyFont="true" applyBorder="true" applyAlignment="true" applyProtection="false">
      <alignment horizontal="center" vertical="center" textRotation="0" wrapText="false" indent="0" shrinkToFit="false"/>
      <protection locked="true" hidden="false"/>
    </xf>
    <xf numFmtId="164" fontId="48" fillId="0" borderId="99" xfId="0" applyFont="true" applyBorder="true" applyAlignment="true" applyProtection="false">
      <alignment horizontal="left" vertical="center" textRotation="0" wrapText="false" indent="0" shrinkToFit="false"/>
      <protection locked="true" hidden="false"/>
    </xf>
    <xf numFmtId="164" fontId="30" fillId="24" borderId="0" xfId="0" applyFont="true" applyBorder="false" applyAlignment="true" applyProtection="false">
      <alignment horizontal="general" vertical="top" textRotation="0" wrapText="true" indent="0" shrinkToFit="false"/>
      <protection locked="true" hidden="false"/>
    </xf>
    <xf numFmtId="164" fontId="48" fillId="0" borderId="98" xfId="0" applyFont="true" applyBorder="true" applyAlignment="false" applyProtection="false">
      <alignment horizontal="general" vertical="center" textRotation="0" wrapText="false" indent="0" shrinkToFit="false"/>
      <protection locked="true" hidden="false"/>
    </xf>
    <xf numFmtId="164" fontId="48" fillId="0" borderId="99" xfId="0" applyFont="true" applyBorder="true" applyAlignment="true" applyProtection="false">
      <alignment horizontal="left" vertical="center" textRotation="0" wrapText="true" indent="0" shrinkToFit="false"/>
      <protection locked="true" hidden="false"/>
    </xf>
    <xf numFmtId="164" fontId="50" fillId="0" borderId="97" xfId="0" applyFont="true" applyBorder="true" applyAlignment="true" applyProtection="false">
      <alignment horizontal="center" vertical="center" textRotation="0" wrapText="false" indent="0" shrinkToFit="false"/>
      <protection locked="true" hidden="false"/>
    </xf>
    <xf numFmtId="164" fontId="50" fillId="0" borderId="100" xfId="0" applyFont="true" applyBorder="true" applyAlignment="true" applyProtection="false">
      <alignment horizontal="center" vertical="center" textRotation="0" wrapText="false" indent="0" shrinkToFit="false"/>
      <protection locked="true" hidden="false"/>
    </xf>
    <xf numFmtId="164" fontId="48" fillId="0" borderId="101" xfId="0" applyFont="true" applyBorder="true" applyAlignment="true" applyProtection="false">
      <alignment horizontal="center" vertical="center" textRotation="0" wrapText="false" indent="0" shrinkToFit="false"/>
      <protection locked="true" hidden="false"/>
    </xf>
    <xf numFmtId="164" fontId="48" fillId="0" borderId="102" xfId="0" applyFont="true" applyBorder="true" applyAlignment="true" applyProtection="false">
      <alignment horizontal="left" vertical="center" textRotation="0" wrapText="false" indent="0" shrinkToFit="false"/>
      <protection locked="true" hidden="false"/>
    </xf>
    <xf numFmtId="164" fontId="0" fillId="0" borderId="103" xfId="0" applyFont="true" applyBorder="true" applyAlignment="true" applyProtection="false">
      <alignment horizontal="center" vertical="center" textRotation="0" wrapText="false" indent="0" shrinkToFit="false"/>
      <protection locked="true" hidden="false"/>
    </xf>
    <xf numFmtId="164" fontId="48" fillId="0" borderId="76" xfId="0" applyFont="true" applyBorder="true" applyAlignment="true" applyProtection="false">
      <alignment horizontal="left" vertical="center" textRotation="0" wrapText="true" indent="0" shrinkToFit="false"/>
      <protection locked="true" hidden="false"/>
    </xf>
    <xf numFmtId="164" fontId="0" fillId="0" borderId="104" xfId="0" applyFont="true" applyBorder="true" applyAlignment="true" applyProtection="false">
      <alignment horizontal="center" vertical="center" textRotation="0" wrapText="false" indent="0" shrinkToFit="false"/>
      <protection locked="true" hidden="false"/>
    </xf>
    <xf numFmtId="164" fontId="48" fillId="0" borderId="36" xfId="0" applyFont="true" applyBorder="true" applyAlignment="true" applyProtection="false">
      <alignment horizontal="left" vertical="center" textRotation="0" wrapText="true" indent="0" shrinkToFit="false"/>
      <protection locked="true" hidden="false"/>
    </xf>
    <xf numFmtId="164" fontId="90" fillId="0" borderId="0" xfId="0" applyFont="true" applyBorder="false" applyAlignment="false" applyProtection="false">
      <alignment horizontal="general" vertical="center" textRotation="0" wrapText="false" indent="0" shrinkToFit="false"/>
      <protection locked="true" hidden="false"/>
    </xf>
    <xf numFmtId="164" fontId="0" fillId="0" borderId="0" xfId="0" applyFont="false" applyBorder="false" applyAlignment="true" applyProtection="false">
      <alignment horizontal="general" vertical="center" textRotation="0" wrapText="false" indent="0" shrinkToFit="true"/>
      <protection locked="true" hidden="false"/>
    </xf>
    <xf numFmtId="164" fontId="0" fillId="0" borderId="0" xfId="0" applyFont="false" applyBorder="false" applyAlignment="true" applyProtection="false">
      <alignment horizontal="left" vertical="center" textRotation="0" wrapText="false" indent="0" shrinkToFit="false"/>
      <protection locked="true" hidden="false"/>
    </xf>
    <xf numFmtId="167" fontId="0" fillId="0" borderId="0" xfId="0" applyFont="false" applyBorder="false" applyAlignment="false" applyProtection="false">
      <alignment horizontal="general" vertical="center" textRotation="0" wrapText="false" indent="0" shrinkToFit="false"/>
      <protection locked="true" hidden="false"/>
    </xf>
    <xf numFmtId="164" fontId="36" fillId="0" borderId="0" xfId="0" applyFont="true" applyBorder="false" applyAlignment="false" applyProtection="true">
      <alignment horizontal="general" vertical="center" textRotation="0" wrapText="false" indent="0" shrinkToFit="false"/>
      <protection locked="false" hidden="false"/>
    </xf>
    <xf numFmtId="164" fontId="36" fillId="0" borderId="0" xfId="0" applyFont="true" applyBorder="false" applyAlignment="true" applyProtection="true">
      <alignment horizontal="general" vertical="center" textRotation="0" wrapText="false" indent="0" shrinkToFit="true"/>
      <protection locked="false" hidden="false"/>
    </xf>
    <xf numFmtId="164" fontId="35" fillId="0" borderId="0" xfId="0" applyFont="true" applyBorder="false" applyAlignment="false" applyProtection="true">
      <alignment horizontal="general" vertical="center" textRotation="0" wrapText="false" indent="0" shrinkToFit="false"/>
      <protection locked="false" hidden="false"/>
    </xf>
    <xf numFmtId="164" fontId="36" fillId="0" borderId="0" xfId="0" applyFont="true" applyBorder="false" applyAlignment="true" applyProtection="true">
      <alignment horizontal="right"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true" indent="0" shrinkToFit="false"/>
      <protection locked="false" hidden="false"/>
    </xf>
    <xf numFmtId="164" fontId="0" fillId="0" borderId="0" xfId="0" applyFont="false" applyBorder="false" applyAlignment="true" applyProtection="false">
      <alignment horizontal="general" vertical="center" textRotation="0" wrapText="true" indent="0" shrinkToFit="false"/>
      <protection locked="true" hidden="false"/>
    </xf>
    <xf numFmtId="164" fontId="103" fillId="0" borderId="0" xfId="0" applyFont="true" applyBorder="false" applyAlignment="false" applyProtection="false">
      <alignment horizontal="general" vertical="center" textRotation="0" wrapText="false" indent="0" shrinkToFit="false"/>
      <protection locked="true" hidden="false"/>
    </xf>
    <xf numFmtId="164" fontId="103" fillId="0" borderId="0" xfId="0" applyFont="true" applyBorder="false" applyAlignment="true" applyProtection="false">
      <alignment horizontal="general" vertical="center" textRotation="0" wrapText="true" indent="0" shrinkToFit="false"/>
      <protection locked="true" hidden="false"/>
    </xf>
    <xf numFmtId="164" fontId="104" fillId="24" borderId="0" xfId="0" applyFont="true" applyBorder="false" applyAlignment="false" applyProtection="false">
      <alignment horizontal="general" vertical="center" textRotation="0" wrapText="false" indent="0" shrinkToFit="false"/>
      <protection locked="true" hidden="false"/>
    </xf>
    <xf numFmtId="164" fontId="29" fillId="24" borderId="0" xfId="0" applyFont="true" applyBorder="false" applyAlignment="true" applyProtection="false">
      <alignment horizontal="general" vertical="center" textRotation="0" wrapText="false" indent="0" shrinkToFit="true"/>
      <protection locked="true" hidden="false"/>
    </xf>
    <xf numFmtId="164" fontId="29" fillId="24" borderId="0" xfId="0" applyFont="true" applyBorder="false" applyAlignment="true" applyProtection="false">
      <alignment horizontal="left" vertical="center" textRotation="0" wrapText="false" indent="0" shrinkToFit="false"/>
      <protection locked="true" hidden="false"/>
    </xf>
    <xf numFmtId="164" fontId="38" fillId="24" borderId="0" xfId="0" applyFont="true" applyBorder="false" applyAlignment="false" applyProtection="false">
      <alignment horizontal="general" vertical="center" textRotation="0" wrapText="false" indent="0" shrinkToFit="false"/>
      <protection locked="true" hidden="false"/>
    </xf>
    <xf numFmtId="164" fontId="36" fillId="24" borderId="0" xfId="0" applyFont="true" applyBorder="false" applyAlignment="true" applyProtection="false">
      <alignment horizontal="general" vertical="center" textRotation="0" wrapText="false" indent="0" shrinkToFit="true"/>
      <protection locked="true" hidden="false"/>
    </xf>
    <xf numFmtId="164" fontId="36" fillId="24" borderId="0" xfId="0" applyFont="true" applyBorder="false" applyAlignment="false" applyProtection="false">
      <alignment horizontal="general" vertical="center" textRotation="0" wrapText="false" indent="0" shrinkToFit="false"/>
      <protection locked="true" hidden="false"/>
    </xf>
    <xf numFmtId="164" fontId="105" fillId="24" borderId="0" xfId="0" applyFont="true" applyBorder="false" applyAlignment="false" applyProtection="false">
      <alignment horizontal="general" vertical="center" textRotation="0" wrapText="false" indent="0" shrinkToFit="false"/>
      <protection locked="true" hidden="false"/>
    </xf>
    <xf numFmtId="164" fontId="106" fillId="24" borderId="0" xfId="0" applyFont="true" applyBorder="false" applyAlignment="false" applyProtection="false">
      <alignment horizontal="general" vertical="center" textRotation="0" wrapText="false" indent="0" shrinkToFit="false"/>
      <protection locked="true" hidden="false"/>
    </xf>
    <xf numFmtId="164" fontId="107" fillId="24" borderId="0" xfId="0" applyFont="true" applyBorder="false" applyAlignment="false" applyProtection="false">
      <alignment horizontal="general" vertical="center" textRotation="0" wrapText="false" indent="0" shrinkToFit="false"/>
      <protection locked="true" hidden="false"/>
    </xf>
    <xf numFmtId="164" fontId="37" fillId="24" borderId="19" xfId="0" applyFont="true" applyBorder="true" applyAlignment="true" applyProtection="false">
      <alignment horizontal="center" vertical="center" textRotation="0" wrapText="false" indent="0" shrinkToFit="false"/>
      <protection locked="true" hidden="false"/>
    </xf>
    <xf numFmtId="164" fontId="108" fillId="0" borderId="0" xfId="0" applyFont="true" applyBorder="false" applyAlignment="true" applyProtection="false">
      <alignment horizontal="center" vertical="center" textRotation="0" wrapText="true" indent="0" shrinkToFit="false"/>
      <protection locked="true" hidden="false"/>
    </xf>
    <xf numFmtId="164" fontId="108" fillId="24" borderId="0" xfId="0" applyFont="true" applyBorder="false" applyAlignment="true" applyProtection="false">
      <alignment horizontal="center" vertical="center" textRotation="0" wrapText="true" indent="0" shrinkToFit="false"/>
      <protection locked="true" hidden="false"/>
    </xf>
    <xf numFmtId="168" fontId="23" fillId="24" borderId="0" xfId="0" applyFont="true" applyBorder="false" applyAlignment="false" applyProtection="false">
      <alignment horizontal="general" vertical="center" textRotation="0" wrapText="false" indent="0" shrinkToFit="false"/>
      <protection locked="true" hidden="false"/>
    </xf>
    <xf numFmtId="164" fontId="109" fillId="24" borderId="0" xfId="0" applyFont="true" applyBorder="false" applyAlignment="true" applyProtection="false">
      <alignment horizontal="general" vertical="center" textRotation="0" wrapText="false" indent="0" shrinkToFit="true"/>
      <protection locked="true" hidden="false"/>
    </xf>
    <xf numFmtId="164" fontId="109" fillId="24" borderId="0" xfId="0" applyFont="true" applyBorder="false" applyAlignment="false" applyProtection="false">
      <alignment horizontal="general" vertical="center" textRotation="0" wrapText="false" indent="0" shrinkToFit="false"/>
      <protection locked="true" hidden="false"/>
    </xf>
    <xf numFmtId="164" fontId="109" fillId="24" borderId="0" xfId="0" applyFont="true" applyBorder="false" applyAlignment="true" applyProtection="false">
      <alignment horizontal="left" vertical="center" textRotation="0" wrapText="false" indent="0" shrinkToFit="false"/>
      <protection locked="true" hidden="false"/>
    </xf>
    <xf numFmtId="164" fontId="110" fillId="24" borderId="0" xfId="0" applyFont="true" applyBorder="false" applyAlignment="false" applyProtection="false">
      <alignment horizontal="general" vertical="center" textRotation="0" wrapText="false" indent="0" shrinkToFit="false"/>
      <protection locked="true" hidden="false"/>
    </xf>
    <xf numFmtId="167" fontId="109" fillId="24" borderId="0" xfId="0" applyFont="true" applyBorder="false" applyAlignment="false" applyProtection="false">
      <alignment horizontal="general" vertical="center" textRotation="0" wrapText="false" indent="0" shrinkToFit="false"/>
      <protection locked="true" hidden="false"/>
    </xf>
    <xf numFmtId="164" fontId="36" fillId="24" borderId="0" xfId="0" applyFont="true" applyBorder="false" applyAlignment="true" applyProtection="false">
      <alignment horizontal="right" vertical="center" textRotation="0" wrapText="false" indent="0" shrinkToFit="false"/>
      <protection locked="true" hidden="false"/>
    </xf>
    <xf numFmtId="164" fontId="0" fillId="24" borderId="0" xfId="0" applyFont="false" applyBorder="false" applyAlignment="true" applyProtection="false">
      <alignment horizontal="general" vertical="center" textRotation="0" wrapText="true" indent="0" shrinkToFit="false"/>
      <protection locked="true" hidden="false"/>
    </xf>
    <xf numFmtId="164" fontId="38" fillId="24" borderId="18" xfId="0" applyFont="true" applyBorder="true" applyAlignment="true" applyProtection="false">
      <alignment horizontal="center" vertical="center" textRotation="0" wrapText="false" indent="0" shrinkToFit="false"/>
      <protection locked="true" hidden="false"/>
    </xf>
    <xf numFmtId="168" fontId="111" fillId="24" borderId="19" xfId="0" applyFont="true" applyBorder="true" applyAlignment="true" applyProtection="false">
      <alignment horizontal="left" vertical="center" textRotation="0" wrapText="false" indent="0" shrinkToFit="false"/>
      <protection locked="true" hidden="false"/>
    </xf>
    <xf numFmtId="164" fontId="29" fillId="24" borderId="0" xfId="0" applyFont="true" applyBorder="false" applyAlignment="true" applyProtection="false">
      <alignment horizontal="center" vertical="center" textRotation="0" wrapText="false" indent="0" shrinkToFit="false"/>
      <protection locked="true" hidden="false"/>
    </xf>
    <xf numFmtId="167" fontId="29" fillId="24" borderId="0" xfId="0" applyFont="true" applyBorder="false" applyAlignment="true" applyProtection="false">
      <alignment horizontal="center" vertical="center" textRotation="0" wrapText="false" indent="0" shrinkToFit="false"/>
      <protection locked="true" hidden="false"/>
    </xf>
    <xf numFmtId="164" fontId="38" fillId="24" borderId="0" xfId="0" applyFont="true" applyBorder="false" applyAlignment="true" applyProtection="false">
      <alignment horizontal="center" vertical="center" textRotation="0" wrapText="false" indent="0" shrinkToFit="false"/>
      <protection locked="true" hidden="false"/>
    </xf>
    <xf numFmtId="164" fontId="42" fillId="0" borderId="0" xfId="0" applyFont="true" applyBorder="false" applyAlignment="true" applyProtection="false">
      <alignment horizontal="center" vertical="center" textRotation="0" wrapText="false" indent="0" shrinkToFit="false"/>
      <protection locked="true" hidden="false"/>
    </xf>
    <xf numFmtId="164" fontId="34" fillId="24" borderId="0" xfId="0" applyFont="true" applyBorder="false" applyAlignment="true" applyProtection="false">
      <alignment horizontal="center" vertical="center" textRotation="0" wrapText="false" indent="0" shrinkToFit="true"/>
      <protection locked="true" hidden="false"/>
    </xf>
    <xf numFmtId="164" fontId="34" fillId="24" borderId="0" xfId="0" applyFont="true" applyBorder="false" applyAlignment="true" applyProtection="false">
      <alignment horizontal="left" vertical="center" textRotation="0" wrapText="false" indent="0" shrinkToFit="true"/>
      <protection locked="true" hidden="false"/>
    </xf>
    <xf numFmtId="164" fontId="34" fillId="24" borderId="0" xfId="0" applyFont="true" applyBorder="false" applyAlignment="true" applyProtection="false">
      <alignment horizontal="left" vertical="center" textRotation="0" wrapText="false" indent="0" shrinkToFit="false"/>
      <protection locked="true" hidden="false"/>
    </xf>
    <xf numFmtId="164" fontId="36" fillId="24" borderId="0" xfId="0" applyFont="true" applyBorder="false" applyAlignment="true" applyProtection="false">
      <alignment horizontal="left" vertical="center" textRotation="0" wrapText="false" indent="0" shrinkToFit="false"/>
      <protection locked="true" hidden="false"/>
    </xf>
    <xf numFmtId="164" fontId="35" fillId="24" borderId="0" xfId="0" applyFont="true" applyBorder="false" applyAlignment="true" applyProtection="false">
      <alignment horizontal="left" vertical="center" textRotation="0" wrapText="true" indent="0" shrinkToFit="false"/>
      <protection locked="true" hidden="false"/>
    </xf>
    <xf numFmtId="164" fontId="36" fillId="24" borderId="0" xfId="0" applyFont="true" applyBorder="false" applyAlignment="true" applyProtection="false">
      <alignment horizontal="left" vertical="center" textRotation="0" wrapText="true" indent="0" shrinkToFit="false"/>
      <protection locked="true" hidden="false"/>
    </xf>
    <xf numFmtId="164" fontId="112" fillId="24" borderId="0" xfId="0" applyFont="true" applyBorder="false" applyAlignment="true" applyProtection="false">
      <alignment horizontal="center" vertical="center" textRotation="0" wrapText="true" indent="0" shrinkToFit="false"/>
      <protection locked="true" hidden="false"/>
    </xf>
    <xf numFmtId="164" fontId="110" fillId="24" borderId="0" xfId="0" applyFont="true" applyBorder="false" applyAlignment="true" applyProtection="false">
      <alignment horizontal="general" vertical="center" textRotation="0" wrapText="true" indent="0" shrinkToFit="false"/>
      <protection locked="true" hidden="false"/>
    </xf>
    <xf numFmtId="164" fontId="109" fillId="24" borderId="0" xfId="0" applyFont="true" applyBorder="false" applyAlignment="true" applyProtection="false">
      <alignment horizontal="center" vertical="center" textRotation="0" wrapText="true" indent="0" shrinkToFit="false"/>
      <protection locked="true" hidden="false"/>
    </xf>
    <xf numFmtId="164" fontId="35" fillId="24" borderId="52" xfId="0" applyFont="true" applyBorder="true" applyAlignment="true" applyProtection="false">
      <alignment horizontal="left" vertical="center" textRotation="0" wrapText="true" indent="0" shrinkToFit="false"/>
      <protection locked="true" hidden="false"/>
    </xf>
    <xf numFmtId="174" fontId="113" fillId="24" borderId="10" xfId="0" applyFont="true" applyBorder="true" applyAlignment="true" applyProtection="false">
      <alignment horizontal="right" vertical="center" textRotation="0" wrapText="false" indent="0" shrinkToFit="true"/>
      <protection locked="true" hidden="false"/>
    </xf>
    <xf numFmtId="167" fontId="35" fillId="24" borderId="10" xfId="0" applyFont="true" applyBorder="true" applyAlignment="false" applyProtection="false">
      <alignment horizontal="general" vertical="center" textRotation="0" wrapText="false" indent="0" shrinkToFit="false"/>
      <protection locked="true" hidden="false"/>
    </xf>
    <xf numFmtId="167" fontId="36" fillId="24" borderId="0" xfId="0" applyFont="true" applyBorder="false" applyAlignment="false" applyProtection="false">
      <alignment horizontal="general" vertical="center" textRotation="0" wrapText="false" indent="0" shrinkToFit="false"/>
      <protection locked="true" hidden="false"/>
    </xf>
    <xf numFmtId="164" fontId="114" fillId="24" borderId="24" xfId="0" applyFont="true" applyBorder="true" applyAlignment="true" applyProtection="false">
      <alignment horizontal="left" vertical="center" textRotation="0" wrapText="true" indent="0" shrinkToFit="false"/>
      <protection locked="true" hidden="false"/>
    </xf>
    <xf numFmtId="176" fontId="113" fillId="24" borderId="74" xfId="0" applyFont="true" applyBorder="true" applyAlignment="false" applyProtection="false">
      <alignment horizontal="general" vertical="center" textRotation="0" wrapText="false" indent="0" shrinkToFit="false"/>
      <protection locked="true" hidden="false"/>
    </xf>
    <xf numFmtId="164" fontId="35" fillId="24" borderId="0" xfId="0" applyFont="true" applyBorder="false" applyAlignment="true" applyProtection="false">
      <alignment horizontal="general" vertical="center" textRotation="0" wrapText="true" indent="0" shrinkToFit="false"/>
      <protection locked="true" hidden="false"/>
    </xf>
    <xf numFmtId="164" fontId="110" fillId="0" borderId="0" xfId="0" applyFont="true" applyBorder="false" applyAlignment="true" applyProtection="false">
      <alignment horizontal="general" vertical="center" textRotation="0" wrapText="true" indent="0" shrinkToFit="false"/>
      <protection locked="true" hidden="false"/>
    </xf>
    <xf numFmtId="164" fontId="0" fillId="24" borderId="51" xfId="0" applyFont="false" applyBorder="true" applyAlignment="true" applyProtection="false">
      <alignment horizontal="left" vertical="center" textRotation="0" wrapText="false" indent="0" shrinkToFit="false"/>
      <protection locked="true" hidden="false"/>
    </xf>
    <xf numFmtId="164" fontId="35" fillId="24" borderId="18" xfId="0" applyFont="true" applyBorder="true" applyAlignment="true" applyProtection="false">
      <alignment horizontal="left" vertical="center" textRotation="0" wrapText="true" indent="0" shrinkToFit="false"/>
      <protection locked="true" hidden="false"/>
    </xf>
    <xf numFmtId="176" fontId="113" fillId="24" borderId="40" xfId="0" applyFont="true" applyBorder="true" applyAlignment="false" applyProtection="false">
      <alignment horizontal="general" vertical="center" textRotation="0" wrapText="false" indent="0" shrinkToFit="false"/>
      <protection locked="true" hidden="false"/>
    </xf>
    <xf numFmtId="164" fontId="105" fillId="28" borderId="0" xfId="0" applyFont="true" applyBorder="false" applyAlignment="true" applyProtection="false">
      <alignment horizontal="general" vertical="center" textRotation="0" wrapText="true" indent="0" shrinkToFit="false"/>
      <protection locked="true" hidden="false"/>
    </xf>
    <xf numFmtId="164" fontId="42" fillId="28" borderId="0" xfId="0" applyFont="true" applyBorder="true" applyAlignment="true" applyProtection="false">
      <alignment horizontal="center" vertical="center" textRotation="0" wrapText="false" indent="0" shrinkToFit="false"/>
      <protection locked="true" hidden="false"/>
    </xf>
    <xf numFmtId="164" fontId="42" fillId="28" borderId="0" xfId="0" applyFont="true" applyBorder="false" applyAlignment="true" applyProtection="false">
      <alignment horizontal="center" vertical="center" textRotation="0" wrapText="false" indent="0" shrinkToFit="false"/>
      <protection locked="true" hidden="false"/>
    </xf>
    <xf numFmtId="164" fontId="0" fillId="24" borderId="23" xfId="0" applyFont="false" applyBorder="true" applyAlignment="true" applyProtection="false">
      <alignment horizontal="left" vertical="center" textRotation="0" wrapText="false" indent="0" shrinkToFit="false"/>
      <protection locked="true" hidden="false"/>
    </xf>
    <xf numFmtId="164" fontId="42" fillId="0" borderId="4" xfId="0" applyFont="true" applyBorder="true" applyAlignment="true" applyProtection="false">
      <alignment horizontal="center" vertical="center" textRotation="0" wrapText="true" indent="0" shrinkToFit="false"/>
      <protection locked="true" hidden="false"/>
    </xf>
    <xf numFmtId="164" fontId="116" fillId="28" borderId="0" xfId="0" applyFont="true" applyBorder="false" applyAlignment="true" applyProtection="false">
      <alignment horizontal="general" vertical="center" textRotation="0" wrapText="true" indent="0" shrinkToFit="false"/>
      <protection locked="true" hidden="false"/>
    </xf>
    <xf numFmtId="164" fontId="103" fillId="28" borderId="0" xfId="0" applyFont="true" applyBorder="true" applyAlignment="true" applyProtection="false">
      <alignment horizontal="center" vertical="center" textRotation="0" wrapText="false" indent="0" shrinkToFit="false"/>
      <protection locked="true" hidden="false"/>
    </xf>
    <xf numFmtId="164" fontId="103" fillId="28" borderId="0" xfId="0" applyFont="true" applyBorder="false" applyAlignment="true" applyProtection="false">
      <alignment horizontal="center" vertical="center" textRotation="0" wrapText="false" indent="0" shrinkToFit="false"/>
      <protection locked="true" hidden="false"/>
    </xf>
    <xf numFmtId="164" fontId="0" fillId="24" borderId="11" xfId="0" applyFont="true" applyBorder="true" applyAlignment="true" applyProtection="false">
      <alignment horizontal="left" vertical="top" textRotation="0" wrapText="true" indent="0" shrinkToFit="false"/>
      <protection locked="true" hidden="false"/>
    </xf>
    <xf numFmtId="164" fontId="117" fillId="24" borderId="0" xfId="0" applyFont="true" applyBorder="false" applyAlignment="true" applyProtection="false">
      <alignment horizontal="center" vertical="center" textRotation="0" wrapText="false" indent="0" shrinkToFit="true"/>
      <protection locked="true" hidden="false"/>
    </xf>
    <xf numFmtId="164" fontId="36" fillId="24" borderId="0" xfId="0" applyFont="true" applyBorder="false" applyAlignment="true" applyProtection="false">
      <alignment horizontal="general" vertical="center" textRotation="0" wrapText="true" indent="0" shrinkToFit="false"/>
      <protection locked="true" hidden="false"/>
    </xf>
    <xf numFmtId="164" fontId="0" fillId="24" borderId="0" xfId="0" applyFont="false" applyBorder="false" applyAlignment="true" applyProtection="false">
      <alignment horizontal="general" vertical="center" textRotation="0" wrapText="false" indent="0" shrinkToFit="true"/>
      <protection locked="true" hidden="false"/>
    </xf>
    <xf numFmtId="164" fontId="0" fillId="24" borderId="0" xfId="0" applyFont="false" applyBorder="false" applyAlignment="true" applyProtection="false">
      <alignment horizontal="left" vertical="center" textRotation="0" wrapText="false" indent="0" shrinkToFit="false"/>
      <protection locked="true" hidden="false"/>
    </xf>
    <xf numFmtId="164" fontId="117" fillId="24" borderId="0" xfId="0" applyFont="true" applyBorder="false" applyAlignment="false" applyProtection="false">
      <alignment horizontal="general" vertical="center" textRotation="0" wrapText="false" indent="0" shrinkToFit="false"/>
      <protection locked="true" hidden="false"/>
    </xf>
    <xf numFmtId="168" fontId="118" fillId="27" borderId="19" xfId="0" applyFont="true" applyBorder="true" applyAlignment="true" applyProtection="false">
      <alignment horizontal="center" vertical="center" textRotation="0" wrapText="false" indent="0" shrinkToFit="false"/>
      <protection locked="true" hidden="false"/>
    </xf>
    <xf numFmtId="168" fontId="118" fillId="27" borderId="19" xfId="0" applyFont="true" applyBorder="true" applyAlignment="true" applyProtection="false">
      <alignment horizontal="center" vertical="center" textRotation="0" wrapText="false" indent="0" shrinkToFit="true"/>
      <protection locked="true" hidden="false"/>
    </xf>
    <xf numFmtId="168" fontId="118" fillId="27" borderId="74" xfId="0" applyFont="true" applyBorder="true" applyAlignment="true" applyProtection="false">
      <alignment horizontal="center" vertical="center" textRotation="0" wrapText="false" indent="0" shrinkToFit="false"/>
      <protection locked="true" hidden="false"/>
    </xf>
    <xf numFmtId="168" fontId="118" fillId="27" borderId="19" xfId="0" applyFont="true" applyBorder="true" applyAlignment="true" applyProtection="false">
      <alignment horizontal="center" vertical="center" textRotation="0" wrapText="true" indent="0" shrinkToFit="false"/>
      <protection locked="true" hidden="false"/>
    </xf>
    <xf numFmtId="164" fontId="35" fillId="24" borderId="19" xfId="0" applyFont="true" applyBorder="true" applyAlignment="true" applyProtection="false">
      <alignment horizontal="left" vertical="center" textRotation="0" wrapText="true" indent="0" shrinkToFit="false"/>
      <protection locked="true" hidden="false"/>
    </xf>
    <xf numFmtId="168" fontId="63" fillId="24" borderId="4" xfId="0" applyFont="true" applyBorder="true" applyAlignment="true" applyProtection="false">
      <alignment horizontal="general" vertical="center" textRotation="0" wrapText="true" indent="0" shrinkToFit="false"/>
      <protection locked="true" hidden="false"/>
    </xf>
    <xf numFmtId="164" fontId="103" fillId="24" borderId="0" xfId="0" applyFont="true" applyBorder="false" applyAlignment="false" applyProtection="false">
      <alignment horizontal="general" vertical="center" textRotation="0" wrapText="false" indent="0" shrinkToFit="false"/>
      <protection locked="true" hidden="false"/>
    </xf>
    <xf numFmtId="164" fontId="103" fillId="24" borderId="0" xfId="0" applyFont="true" applyBorder="false" applyAlignment="true" applyProtection="false">
      <alignment horizontal="general" vertical="center" textRotation="0" wrapText="true" indent="0" shrinkToFit="false"/>
      <protection locked="true" hidden="false"/>
    </xf>
    <xf numFmtId="164" fontId="34" fillId="24" borderId="105" xfId="0" applyFont="true" applyBorder="true" applyAlignment="true" applyProtection="false">
      <alignment horizontal="center" vertical="center" textRotation="255" wrapText="true" indent="0" shrinkToFit="false"/>
      <protection locked="true" hidden="false"/>
    </xf>
    <xf numFmtId="164" fontId="38" fillId="24" borderId="106" xfId="0" applyFont="true" applyBorder="true" applyAlignment="true" applyProtection="false">
      <alignment horizontal="center" vertical="center" textRotation="0" wrapText="true" indent="0" shrinkToFit="true"/>
      <protection locked="true" hidden="false"/>
    </xf>
    <xf numFmtId="164" fontId="38" fillId="24" borderId="107" xfId="0" applyFont="true" applyBorder="true" applyAlignment="true" applyProtection="false">
      <alignment horizontal="center" vertical="center" textRotation="0" wrapText="false" indent="0" shrinkToFit="false"/>
      <protection locked="true" hidden="false"/>
    </xf>
    <xf numFmtId="164" fontId="38" fillId="24" borderId="106" xfId="0" applyFont="true" applyBorder="true" applyAlignment="true" applyProtection="false">
      <alignment horizontal="center" vertical="center" textRotation="0" wrapText="false" indent="0" shrinkToFit="true"/>
      <protection locked="true" hidden="false"/>
    </xf>
    <xf numFmtId="164" fontId="38" fillId="24" borderId="108" xfId="0" applyFont="true" applyBorder="true" applyAlignment="true" applyProtection="false">
      <alignment horizontal="center" vertical="center" textRotation="0" wrapText="false" indent="0" shrinkToFit="true"/>
      <protection locked="true" hidden="false"/>
    </xf>
    <xf numFmtId="164" fontId="34" fillId="24" borderId="106" xfId="0" applyFont="true" applyBorder="true" applyAlignment="true" applyProtection="false">
      <alignment horizontal="center" vertical="center" textRotation="0" wrapText="true" indent="0" shrinkToFit="false"/>
      <protection locked="true" hidden="false"/>
    </xf>
    <xf numFmtId="167" fontId="34" fillId="24" borderId="108" xfId="0" applyFont="true" applyBorder="true" applyAlignment="true" applyProtection="false">
      <alignment horizontal="center" vertical="center" textRotation="0" wrapText="true" indent="0" shrinkToFit="false"/>
      <protection locked="true" hidden="false"/>
    </xf>
    <xf numFmtId="164" fontId="38" fillId="0" borderId="109" xfId="0" applyFont="true" applyBorder="true" applyAlignment="true" applyProtection="false">
      <alignment horizontal="center" vertical="center" textRotation="0" wrapText="true" indent="0" shrinkToFit="false"/>
      <protection locked="true" hidden="false"/>
    </xf>
    <xf numFmtId="164" fontId="38" fillId="0" borderId="110" xfId="0" applyFont="true" applyBorder="true" applyAlignment="true" applyProtection="false">
      <alignment horizontal="center" vertical="center" textRotation="0" wrapText="true" indent="0" shrinkToFit="false"/>
      <protection locked="true" hidden="false"/>
    </xf>
    <xf numFmtId="164" fontId="38" fillId="24" borderId="29" xfId="0" applyFont="true" applyBorder="true" applyAlignment="true" applyProtection="false">
      <alignment horizontal="center" vertical="center" textRotation="0" wrapText="true" indent="0" shrinkToFit="false"/>
      <protection locked="true" hidden="false"/>
    </xf>
    <xf numFmtId="164" fontId="38" fillId="24" borderId="111" xfId="0" applyFont="true" applyBorder="true" applyAlignment="true" applyProtection="false">
      <alignment horizontal="center" vertical="center" textRotation="0" wrapText="true" indent="0" shrinkToFit="false"/>
      <protection locked="true" hidden="false"/>
    </xf>
    <xf numFmtId="164" fontId="38" fillId="24" borderId="112" xfId="0" applyFont="true" applyBorder="true" applyAlignment="true" applyProtection="false">
      <alignment horizontal="center" vertical="center" textRotation="0" wrapText="true" indent="0" shrinkToFit="false"/>
      <protection locked="true" hidden="false"/>
    </xf>
    <xf numFmtId="164" fontId="38" fillId="24" borderId="37" xfId="0" applyFont="true" applyBorder="true" applyAlignment="true" applyProtection="false">
      <alignment horizontal="center" vertical="center" textRotation="0" wrapText="true" indent="0" shrinkToFit="false"/>
      <protection locked="true" hidden="false"/>
    </xf>
    <xf numFmtId="164" fontId="38" fillId="24" borderId="107" xfId="0" applyFont="true" applyBorder="true" applyAlignment="true" applyProtection="false">
      <alignment horizontal="center" vertical="center" textRotation="0" wrapText="true" indent="0" shrinkToFit="false"/>
      <protection locked="true" hidden="false"/>
    </xf>
    <xf numFmtId="164" fontId="38" fillId="24" borderId="63" xfId="0" applyFont="true" applyBorder="true" applyAlignment="true" applyProtection="false">
      <alignment horizontal="center" vertical="center" textRotation="0" wrapText="true" indent="0" shrinkToFit="false"/>
      <protection locked="true" hidden="false"/>
    </xf>
    <xf numFmtId="164" fontId="36" fillId="0" borderId="38" xfId="0" applyFont="true" applyBorder="true" applyAlignment="true" applyProtection="false">
      <alignment horizontal="center" vertical="center" textRotation="0" wrapText="true" indent="0" shrinkToFit="false"/>
      <protection locked="true" hidden="false"/>
    </xf>
    <xf numFmtId="164" fontId="36" fillId="0" borderId="19" xfId="0" applyFont="true" applyBorder="true" applyAlignment="true" applyProtection="false">
      <alignment horizontal="center" vertical="center" textRotation="0" wrapText="true" indent="0" shrinkToFit="false"/>
      <protection locked="true" hidden="false"/>
    </xf>
    <xf numFmtId="164" fontId="35" fillId="0" borderId="0" xfId="0" applyFont="true" applyBorder="false" applyAlignment="true" applyProtection="false">
      <alignment horizontal="center" vertical="center" textRotation="0" wrapText="true" indent="0" shrinkToFit="false"/>
      <protection locked="true" hidden="false"/>
    </xf>
    <xf numFmtId="164" fontId="105" fillId="0" borderId="0" xfId="0" applyFont="true" applyBorder="true" applyAlignment="true" applyProtection="false">
      <alignment horizontal="left" vertical="center" textRotation="0" wrapText="true" indent="0" shrinkToFit="false"/>
      <protection locked="true" hidden="false"/>
    </xf>
    <xf numFmtId="164" fontId="42" fillId="0" borderId="0" xfId="0" applyFont="true" applyBorder="false" applyAlignment="false" applyProtection="false">
      <alignment horizontal="general" vertical="center" textRotation="0" wrapText="false" indent="0" shrinkToFit="false"/>
      <protection locked="true" hidden="false"/>
    </xf>
    <xf numFmtId="164" fontId="119" fillId="0" borderId="0" xfId="0" applyFont="true" applyBorder="false" applyAlignment="true" applyProtection="false">
      <alignment horizontal="center" vertical="center" textRotation="0" wrapText="true" indent="0" shrinkToFit="false"/>
      <protection locked="true" hidden="false"/>
    </xf>
    <xf numFmtId="164" fontId="38" fillId="24" borderId="50" xfId="0" applyFont="true" applyBorder="true" applyAlignment="true" applyProtection="false">
      <alignment horizontal="center" vertical="center" textRotation="0" wrapText="true" indent="0" shrinkToFit="true"/>
      <protection locked="true" hidden="false"/>
    </xf>
    <xf numFmtId="164" fontId="36" fillId="0" borderId="113" xfId="0" applyFont="true" applyBorder="true" applyAlignment="true" applyProtection="false">
      <alignment horizontal="center" vertical="center" textRotation="0" wrapText="true" indent="0" shrinkToFit="false"/>
      <protection locked="true" hidden="false"/>
    </xf>
    <xf numFmtId="164" fontId="36" fillId="0" borderId="20" xfId="0" applyFont="true" applyBorder="true" applyAlignment="true" applyProtection="false">
      <alignment horizontal="center" vertical="center" textRotation="0" wrapText="true" indent="0" shrinkToFit="false"/>
      <protection locked="true" hidden="false"/>
    </xf>
    <xf numFmtId="164" fontId="36" fillId="0" borderId="42" xfId="0" applyFont="true" applyBorder="true" applyAlignment="true" applyProtection="false">
      <alignment horizontal="center" vertical="center" textRotation="0" wrapText="true" indent="0" shrinkToFit="false"/>
      <protection locked="true" hidden="false"/>
    </xf>
    <xf numFmtId="164" fontId="36" fillId="0" borderId="43" xfId="0" applyFont="true" applyBorder="true" applyAlignment="true" applyProtection="false">
      <alignment horizontal="center" vertical="center" textRotation="0" wrapText="true" indent="0" shrinkToFit="false"/>
      <protection locked="true" hidden="false"/>
    </xf>
    <xf numFmtId="164" fontId="36" fillId="24" borderId="114" xfId="0" applyFont="true" applyBorder="true" applyAlignment="true" applyProtection="false">
      <alignment horizontal="center" vertical="center" textRotation="0" wrapText="true" indent="0" shrinkToFit="false"/>
      <protection locked="true" hidden="false"/>
    </xf>
    <xf numFmtId="164" fontId="120" fillId="0" borderId="56" xfId="0" applyFont="true" applyBorder="true" applyAlignment="true" applyProtection="false">
      <alignment horizontal="center" vertical="center" textRotation="0" wrapText="true" indent="0" shrinkToFit="false"/>
      <protection locked="true" hidden="false"/>
    </xf>
    <xf numFmtId="164" fontId="42" fillId="0" borderId="47" xfId="0" applyFont="true" applyBorder="true" applyAlignment="true" applyProtection="false">
      <alignment horizontal="general" vertical="center" textRotation="0" wrapText="true" indent="0" shrinkToFit="false"/>
      <protection locked="true" hidden="false"/>
    </xf>
    <xf numFmtId="164" fontId="42" fillId="0" borderId="115" xfId="0" applyFont="true" applyBorder="true" applyAlignment="true" applyProtection="false">
      <alignment horizontal="general" vertical="center" textRotation="0" wrapText="true" indent="0" shrinkToFit="false"/>
      <protection locked="true" hidden="false"/>
    </xf>
    <xf numFmtId="164" fontId="42" fillId="0" borderId="116" xfId="0" applyFont="true" applyBorder="true" applyAlignment="true" applyProtection="false">
      <alignment horizontal="general" vertical="center" textRotation="0" wrapText="true" indent="0" shrinkToFit="false"/>
      <protection locked="true" hidden="false"/>
    </xf>
    <xf numFmtId="164" fontId="117" fillId="0" borderId="47" xfId="0" applyFont="true" applyBorder="true" applyAlignment="true" applyProtection="false">
      <alignment horizontal="center" vertical="center" textRotation="0" wrapText="true" indent="0" shrinkToFit="false"/>
      <protection locked="true" hidden="false"/>
    </xf>
    <xf numFmtId="164" fontId="51" fillId="0" borderId="46" xfId="0" applyFont="true" applyBorder="true" applyAlignment="true" applyProtection="false">
      <alignment horizontal="center" vertical="center" textRotation="0" wrapText="true" indent="0" shrinkToFit="false"/>
      <protection locked="true" hidden="false"/>
    </xf>
    <xf numFmtId="168" fontId="4" fillId="0" borderId="109" xfId="0" applyFont="true" applyBorder="true" applyAlignment="true" applyProtection="false">
      <alignment horizontal="left" vertical="center" textRotation="0" wrapText="false" indent="0" shrinkToFit="true"/>
      <protection locked="true" hidden="false"/>
    </xf>
    <xf numFmtId="168" fontId="4" fillId="0" borderId="111" xfId="0" applyFont="true" applyBorder="true" applyAlignment="true" applyProtection="false">
      <alignment horizontal="left" vertical="center" textRotation="0" wrapText="true" indent="0" shrinkToFit="false"/>
      <protection locked="true" hidden="false"/>
    </xf>
    <xf numFmtId="166" fontId="113" fillId="0" borderId="111" xfId="78" applyFont="true" applyBorder="true" applyAlignment="true" applyProtection="true">
      <alignment horizontal="general" vertical="center" textRotation="0" wrapText="true" indent="0" shrinkToFit="false"/>
      <protection locked="true" hidden="false"/>
    </xf>
    <xf numFmtId="173" fontId="111" fillId="0" borderId="30" xfId="19" applyFont="true" applyBorder="true" applyAlignment="true" applyProtection="true">
      <alignment horizontal="right" vertical="center" textRotation="0" wrapText="true" indent="0" shrinkToFit="true"/>
      <protection locked="true" hidden="false"/>
    </xf>
    <xf numFmtId="177" fontId="38" fillId="0" borderId="109" xfId="19" applyFont="true" applyBorder="true" applyAlignment="true" applyProtection="true">
      <alignment horizontal="center" vertical="center" textRotation="0" wrapText="false" indent="0" shrinkToFit="true"/>
      <protection locked="false" hidden="false"/>
    </xf>
    <xf numFmtId="177" fontId="111" fillId="0" borderId="30" xfId="19" applyFont="true" applyBorder="true" applyAlignment="true" applyProtection="true">
      <alignment horizontal="center" vertical="center" textRotation="0" wrapText="false" indent="0" shrinkToFit="true"/>
      <protection locked="true" hidden="false"/>
    </xf>
    <xf numFmtId="164" fontId="39" fillId="29" borderId="111" xfId="0" applyFont="true" applyBorder="true" applyAlignment="true" applyProtection="true">
      <alignment horizontal="center" vertical="center" textRotation="0" wrapText="false" indent="0" shrinkToFit="true"/>
      <protection locked="false" hidden="false"/>
    </xf>
    <xf numFmtId="177" fontId="111" fillId="24" borderId="111" xfId="19" applyFont="true" applyBorder="true" applyAlignment="true" applyProtection="true">
      <alignment horizontal="center" vertical="center" textRotation="0" wrapText="false" indent="0" shrinkToFit="true"/>
      <protection locked="true" hidden="false"/>
    </xf>
    <xf numFmtId="164" fontId="34" fillId="24" borderId="112" xfId="0" applyFont="true" applyBorder="true" applyAlignment="true" applyProtection="false">
      <alignment horizontal="center" vertical="center" textRotation="0" wrapText="false" indent="0" shrinkToFit="false"/>
      <protection locked="true" hidden="false"/>
    </xf>
    <xf numFmtId="164" fontId="34" fillId="0" borderId="117" xfId="0" applyFont="true" applyBorder="true" applyAlignment="true" applyProtection="true">
      <alignment horizontal="center" vertical="center" textRotation="0" wrapText="false" indent="0" shrinkToFit="false"/>
      <protection locked="false" hidden="false"/>
    </xf>
    <xf numFmtId="164" fontId="34" fillId="24" borderId="117" xfId="0" applyFont="true" applyBorder="true" applyAlignment="true" applyProtection="false">
      <alignment horizontal="center" vertical="center" textRotation="0" wrapText="false" indent="0" shrinkToFit="false"/>
      <protection locked="true" hidden="false"/>
    </xf>
    <xf numFmtId="164" fontId="34" fillId="24" borderId="29" xfId="0" applyFont="true" applyBorder="true" applyAlignment="true" applyProtection="false">
      <alignment horizontal="center" vertical="center" textRotation="0" wrapText="false" indent="0" shrinkToFit="false"/>
      <protection locked="true" hidden="false"/>
    </xf>
    <xf numFmtId="174" fontId="111" fillId="24" borderId="111" xfId="0" applyFont="true" applyBorder="true" applyAlignment="true" applyProtection="false">
      <alignment horizontal="center" vertical="center" textRotation="0" wrapText="false" indent="0" shrinkToFit="false"/>
      <protection locked="true" hidden="false"/>
    </xf>
    <xf numFmtId="174" fontId="111" fillId="24" borderId="109" xfId="0" applyFont="true" applyBorder="true" applyAlignment="true" applyProtection="false">
      <alignment horizontal="center" vertical="center" textRotation="0" wrapText="false" indent="0" shrinkToFit="false"/>
      <protection locked="true" hidden="false"/>
    </xf>
    <xf numFmtId="174" fontId="34" fillId="0" borderId="111" xfId="0" applyFont="true" applyBorder="true" applyAlignment="true" applyProtection="true">
      <alignment horizontal="center" vertical="center" textRotation="0" wrapText="false" indent="0" shrinkToFit="true"/>
      <protection locked="false" hidden="false"/>
    </xf>
    <xf numFmtId="174" fontId="34" fillId="29" borderId="111" xfId="0" applyFont="true" applyBorder="true" applyAlignment="true" applyProtection="true">
      <alignment horizontal="center" vertical="center" textRotation="0" wrapText="false" indent="0" shrinkToFit="true"/>
      <protection locked="false" hidden="false"/>
    </xf>
    <xf numFmtId="174" fontId="38" fillId="0" borderId="111" xfId="0" applyFont="true" applyBorder="true" applyAlignment="true" applyProtection="true">
      <alignment horizontal="center" vertical="center" textRotation="0" wrapText="false" indent="0" shrinkToFit="true"/>
      <protection locked="false" hidden="false"/>
    </xf>
    <xf numFmtId="174" fontId="34" fillId="0" borderId="30" xfId="0" applyFont="true" applyBorder="true" applyAlignment="true" applyProtection="true">
      <alignment horizontal="center" vertical="center" textRotation="0" wrapText="true" indent="0" shrinkToFit="true"/>
      <protection locked="false" hidden="false"/>
    </xf>
    <xf numFmtId="168" fontId="9" fillId="0" borderId="90" xfId="0" applyFont="false" applyBorder="true" applyAlignment="true" applyProtection="false">
      <alignment horizontal="general" vertical="center" textRotation="0" wrapText="true" indent="0" shrinkToFit="false"/>
      <protection locked="true" hidden="false"/>
    </xf>
    <xf numFmtId="164" fontId="25" fillId="0" borderId="56" xfId="0" applyFont="true" applyBorder="true" applyAlignment="true" applyProtection="false">
      <alignment horizontal="left" vertical="top" textRotation="0" wrapText="true" indent="0" shrinkToFit="false"/>
      <protection locked="true" hidden="false"/>
    </xf>
    <xf numFmtId="168" fontId="63" fillId="0" borderId="47" xfId="0" applyFont="true" applyBorder="true" applyAlignment="true" applyProtection="false">
      <alignment horizontal="center" vertical="center" textRotation="0" wrapText="true" indent="0" shrinkToFit="false"/>
      <protection locked="true" hidden="false"/>
    </xf>
    <xf numFmtId="168" fontId="63" fillId="0" borderId="115" xfId="0" applyFont="true" applyBorder="true" applyAlignment="true" applyProtection="false">
      <alignment horizontal="center" vertical="center" textRotation="0" wrapText="false" indent="0" shrinkToFit="false"/>
      <protection locked="true" hidden="false"/>
    </xf>
    <xf numFmtId="168" fontId="63" fillId="0" borderId="118" xfId="0" applyFont="true" applyBorder="true" applyAlignment="true" applyProtection="false">
      <alignment horizontal="center" vertical="center" textRotation="0" wrapText="true" indent="0" shrinkToFit="false"/>
      <protection locked="true" hidden="false"/>
    </xf>
    <xf numFmtId="178" fontId="0" fillId="0" borderId="0" xfId="0" applyFont="false" applyBorder="false" applyAlignment="false" applyProtection="false">
      <alignment horizontal="general" vertical="center" textRotation="0" wrapText="false" indent="0" shrinkToFit="false"/>
      <protection locked="true" hidden="false"/>
    </xf>
    <xf numFmtId="168" fontId="9" fillId="0" borderId="39" xfId="0" applyFont="false" applyBorder="true" applyAlignment="true" applyProtection="false">
      <alignment horizontal="left" vertical="center" textRotation="0" wrapText="true" indent="0" shrinkToFit="false"/>
      <protection locked="true" hidden="false"/>
    </xf>
    <xf numFmtId="168" fontId="9" fillId="0" borderId="40" xfId="0" applyFont="false" applyBorder="true" applyAlignment="true" applyProtection="false">
      <alignment horizontal="general" vertical="center" textRotation="0" wrapText="true" indent="0" shrinkToFit="false"/>
      <protection locked="true" hidden="false"/>
    </xf>
    <xf numFmtId="168" fontId="9" fillId="0" borderId="109" xfId="0" applyFont="false" applyBorder="true" applyAlignment="true" applyProtection="false">
      <alignment horizontal="left" vertical="center" textRotation="0" wrapText="true" indent="0" shrinkToFit="false"/>
      <protection locked="true" hidden="false"/>
    </xf>
    <xf numFmtId="168" fontId="9" fillId="0" borderId="111" xfId="0" applyFont="false" applyBorder="true" applyAlignment="true" applyProtection="false">
      <alignment horizontal="left" vertical="center" textRotation="0" wrapText="true" indent="0" shrinkToFit="false"/>
      <protection locked="true" hidden="false"/>
    </xf>
    <xf numFmtId="173" fontId="113" fillId="0" borderId="30" xfId="0" applyFont="true" applyBorder="true" applyAlignment="true" applyProtection="false">
      <alignment horizontal="right" vertical="center" textRotation="0" wrapText="true" indent="0" shrinkToFit="false"/>
      <protection locked="true" hidden="false"/>
    </xf>
    <xf numFmtId="164" fontId="51" fillId="0" borderId="65" xfId="0" applyFont="true" applyBorder="true" applyAlignment="true" applyProtection="false">
      <alignment horizontal="center" vertical="center" textRotation="0" wrapText="true" indent="0" shrinkToFit="false"/>
      <protection locked="true" hidden="false"/>
    </xf>
    <xf numFmtId="168" fontId="9" fillId="0" borderId="105" xfId="0" applyFont="false" applyBorder="true" applyAlignment="true" applyProtection="false">
      <alignment horizontal="left" vertical="center" textRotation="0" wrapText="true" indent="0" shrinkToFit="false"/>
      <protection locked="true" hidden="false"/>
    </xf>
    <xf numFmtId="168" fontId="9" fillId="0" borderId="106" xfId="0" applyFont="false" applyBorder="true" applyAlignment="true" applyProtection="false">
      <alignment horizontal="left" vertical="center" textRotation="0" wrapText="true" indent="0" shrinkToFit="false"/>
      <protection locked="true" hidden="false"/>
    </xf>
    <xf numFmtId="164" fontId="51" fillId="0" borderId="69" xfId="0" applyFont="true" applyBorder="true" applyAlignment="true" applyProtection="false">
      <alignment horizontal="center" vertical="center" textRotation="0" wrapText="true" indent="0" shrinkToFit="false"/>
      <protection locked="true" hidden="false"/>
    </xf>
    <xf numFmtId="168" fontId="9" fillId="0" borderId="119" xfId="0" applyFont="false" applyBorder="true" applyAlignment="true" applyProtection="false">
      <alignment horizontal="left" vertical="center" textRotation="0" wrapText="true" indent="0" shrinkToFit="false"/>
      <protection locked="true" hidden="false"/>
    </xf>
    <xf numFmtId="168" fontId="9" fillId="0" borderId="21" xfId="0" applyFont="false" applyBorder="true" applyAlignment="true" applyProtection="false">
      <alignment horizontal="left" vertical="center" textRotation="0" wrapText="true" indent="0" shrinkToFit="false"/>
      <protection locked="true" hidden="false"/>
    </xf>
    <xf numFmtId="168" fontId="63" fillId="0" borderId="120" xfId="0" applyFont="true" applyBorder="true" applyAlignment="true" applyProtection="false">
      <alignment horizontal="center" vertical="center" textRotation="0" wrapText="true" indent="0" shrinkToFit="false"/>
      <protection locked="true" hidden="false"/>
    </xf>
    <xf numFmtId="168" fontId="63" fillId="0" borderId="121" xfId="0" applyFont="true" applyBorder="true" applyAlignment="true" applyProtection="false">
      <alignment horizontal="center" vertical="center" textRotation="0" wrapText="true" indent="0" shrinkToFit="false"/>
      <protection locked="true" hidden="false"/>
    </xf>
    <xf numFmtId="174" fontId="111" fillId="24" borderId="105" xfId="0" applyFont="true" applyBorder="true" applyAlignment="true" applyProtection="false">
      <alignment horizontal="center" vertical="center" textRotation="0" wrapText="false" indent="0" shrinkToFit="false"/>
      <protection locked="true" hidden="false"/>
    </xf>
    <xf numFmtId="174" fontId="34" fillId="0" borderId="106" xfId="0" applyFont="true" applyBorder="true" applyAlignment="true" applyProtection="true">
      <alignment horizontal="center" vertical="center" textRotation="0" wrapText="false" indent="0" shrinkToFit="true"/>
      <protection locked="false" hidden="false"/>
    </xf>
    <xf numFmtId="174" fontId="111" fillId="24" borderId="106" xfId="0" applyFont="true" applyBorder="true" applyAlignment="true" applyProtection="false">
      <alignment horizontal="center" vertical="center" textRotation="0" wrapText="false" indent="0" shrinkToFit="false"/>
      <protection locked="true" hidden="false"/>
    </xf>
    <xf numFmtId="174" fontId="34" fillId="29" borderId="106" xfId="0" applyFont="true" applyBorder="true" applyAlignment="true" applyProtection="true">
      <alignment horizontal="center" vertical="center" textRotation="0" wrapText="false" indent="0" shrinkToFit="true"/>
      <protection locked="false" hidden="false"/>
    </xf>
    <xf numFmtId="174" fontId="38" fillId="0" borderId="106" xfId="0" applyFont="true" applyBorder="true" applyAlignment="true" applyProtection="true">
      <alignment horizontal="center" vertical="center" textRotation="0" wrapText="false" indent="0" shrinkToFit="true"/>
      <protection locked="false" hidden="false"/>
    </xf>
    <xf numFmtId="174" fontId="34" fillId="0" borderId="32" xfId="0" applyFont="true" applyBorder="true" applyAlignment="true" applyProtection="true">
      <alignment horizontal="center" vertical="center" textRotation="0" wrapText="true" indent="0" shrinkToFit="true"/>
      <protection locked="false" hidden="false"/>
    </xf>
    <xf numFmtId="174" fontId="111" fillId="24" borderId="21" xfId="0" applyFont="true" applyBorder="true" applyAlignment="true" applyProtection="false">
      <alignment horizontal="center" vertical="center" textRotation="0" wrapText="false" indent="0" shrinkToFit="false"/>
      <protection locked="true" hidden="false"/>
    </xf>
    <xf numFmtId="168" fontId="9" fillId="0" borderId="122" xfId="0" applyFont="false" applyBorder="true" applyAlignment="true" applyProtection="false">
      <alignment horizontal="left" vertical="center" textRotation="0" wrapText="true" indent="0" shrinkToFit="false"/>
      <protection locked="true" hidden="false"/>
    </xf>
    <xf numFmtId="164" fontId="48" fillId="0" borderId="0" xfId="0" applyFont="true" applyBorder="true" applyAlignment="true" applyProtection="false">
      <alignment horizontal="center" vertical="center" textRotation="0" wrapText="true" indent="0" shrinkToFit="false"/>
      <protection locked="true" hidden="false"/>
    </xf>
    <xf numFmtId="167" fontId="48" fillId="0" borderId="0" xfId="0" applyFont="true" applyBorder="false" applyAlignment="true" applyProtection="false">
      <alignment horizontal="general" vertical="center" textRotation="0" wrapText="true" indent="0" shrinkToFit="false"/>
      <protection locked="true" hidden="false"/>
    </xf>
    <xf numFmtId="174" fontId="38" fillId="24" borderId="0" xfId="0" applyFont="true" applyBorder="false" applyAlignment="false" applyProtection="false">
      <alignment horizontal="general" vertical="center" textRotation="0" wrapText="false" indent="0" shrinkToFit="false"/>
      <protection locked="true" hidden="false"/>
    </xf>
    <xf numFmtId="164" fontId="0" fillId="0" borderId="0" xfId="0" applyFont="false" applyBorder="true" applyAlignment="true" applyProtection="false">
      <alignment horizontal="left" vertical="center" textRotation="0" wrapText="true" indent="0" shrinkToFit="false"/>
      <protection locked="true" hidden="false"/>
    </xf>
    <xf numFmtId="167" fontId="48" fillId="0" borderId="0" xfId="0" applyFont="true" applyBorder="true" applyAlignment="true" applyProtection="false">
      <alignment horizontal="center" vertical="center" textRotation="0" wrapText="true" indent="0" shrinkToFit="false"/>
      <protection locked="true" hidden="false"/>
    </xf>
    <xf numFmtId="164" fontId="26" fillId="0" borderId="37" xfId="0" applyFont="true" applyBorder="true" applyAlignment="true" applyProtection="false">
      <alignment horizontal="general" vertical="center" textRotation="0" wrapText="true" indent="0" shrinkToFit="false"/>
      <protection locked="true" hidden="false"/>
    </xf>
    <xf numFmtId="164" fontId="26" fillId="0" borderId="107" xfId="0" applyFont="true" applyBorder="true" applyAlignment="true" applyProtection="false">
      <alignment horizontal="general" vertical="center" textRotation="0" wrapText="true" indent="0" shrinkToFit="false"/>
      <protection locked="true" hidden="false"/>
    </xf>
    <xf numFmtId="164" fontId="26" fillId="0" borderId="38" xfId="0" applyFont="true" applyBorder="true" applyAlignment="true" applyProtection="false">
      <alignment horizontal="general" vertical="center" textRotation="0" wrapText="true" indent="0" shrinkToFit="false"/>
      <protection locked="true" hidden="false"/>
    </xf>
    <xf numFmtId="164" fontId="26" fillId="0" borderId="0" xfId="0" applyFont="true" applyBorder="false" applyAlignment="true" applyProtection="false">
      <alignment horizontal="left" vertical="center" textRotation="0" wrapText="false" indent="0" shrinkToFit="false"/>
      <protection locked="true" hidden="false"/>
    </xf>
    <xf numFmtId="168" fontId="23" fillId="24" borderId="59" xfId="0" applyFont="true" applyBorder="true" applyAlignment="true" applyProtection="false">
      <alignment horizontal="left" vertical="center" textRotation="0" wrapText="false" indent="0" shrinkToFit="true"/>
      <protection locked="true" hidden="false"/>
    </xf>
    <xf numFmtId="164" fontId="26" fillId="0" borderId="34" xfId="0" applyFont="true" applyBorder="true" applyAlignment="true" applyProtection="false">
      <alignment horizontal="general" vertical="center" textRotation="0" wrapText="true" indent="0" shrinkToFit="false"/>
      <protection locked="true" hidden="false"/>
    </xf>
    <xf numFmtId="164" fontId="26" fillId="0" borderId="10" xfId="0" applyFont="true" applyBorder="true" applyAlignment="true" applyProtection="false">
      <alignment horizontal="general" vertical="center" textRotation="0" wrapText="true" indent="0" shrinkToFit="false"/>
      <protection locked="true" hidden="false"/>
    </xf>
    <xf numFmtId="164" fontId="26" fillId="0" borderId="24" xfId="0" applyFont="true" applyBorder="true" applyAlignment="true" applyProtection="false">
      <alignment horizontal="general" vertical="center" textRotation="0" wrapText="true" indent="0" shrinkToFit="false"/>
      <protection locked="true" hidden="false"/>
    </xf>
    <xf numFmtId="164" fontId="26" fillId="0" borderId="44" xfId="0" applyFont="true" applyBorder="true" applyAlignment="true" applyProtection="false">
      <alignment horizontal="general" vertical="center" textRotation="0" wrapText="true" indent="0" shrinkToFit="false"/>
      <protection locked="true" hidden="false"/>
    </xf>
    <xf numFmtId="164" fontId="26" fillId="0" borderId="20" xfId="0" applyFont="true" applyBorder="true" applyAlignment="true" applyProtection="false">
      <alignment horizontal="general" vertical="center" textRotation="0" wrapText="true" indent="0" shrinkToFit="false"/>
      <protection locked="true" hidden="false"/>
    </xf>
    <xf numFmtId="164" fontId="26" fillId="0" borderId="41" xfId="0" applyFont="true" applyBorder="true" applyAlignment="true" applyProtection="false">
      <alignment horizontal="general" vertical="center" textRotation="0" wrapText="true" indent="0" shrinkToFit="false"/>
      <protection locked="true" hidden="false"/>
    </xf>
    <xf numFmtId="164" fontId="54" fillId="24" borderId="48" xfId="0" applyFont="true" applyBorder="true" applyAlignment="true" applyProtection="false">
      <alignment horizontal="center" vertical="center" textRotation="0" wrapText="false" indent="0" shrinkToFit="false"/>
      <protection locked="true" hidden="false"/>
    </xf>
    <xf numFmtId="168" fontId="77" fillId="24" borderId="123" xfId="0" applyFont="true" applyBorder="true" applyAlignment="true" applyProtection="false">
      <alignment horizontal="general" vertical="center" textRotation="0" wrapText="false" indent="0" shrinkToFit="false"/>
      <protection locked="true" hidden="false"/>
    </xf>
    <xf numFmtId="164" fontId="29" fillId="24" borderId="58" xfId="0" applyFont="true" applyBorder="true" applyAlignment="false" applyProtection="false">
      <alignment horizontal="general" vertical="center" textRotation="0" wrapText="false" indent="0" shrinkToFit="false"/>
      <protection locked="true" hidden="false"/>
    </xf>
    <xf numFmtId="164" fontId="54" fillId="24" borderId="23" xfId="0" applyFont="true" applyBorder="true" applyAlignment="true" applyProtection="false">
      <alignment horizontal="center" vertical="center" textRotation="0" wrapText="false" indent="0" shrinkToFit="false"/>
      <protection locked="true" hidden="false"/>
    </xf>
    <xf numFmtId="168" fontId="77" fillId="24" borderId="124" xfId="0" applyFont="true" applyBorder="true" applyAlignment="true" applyProtection="false">
      <alignment horizontal="general" vertical="center" textRotation="0" wrapText="true" indent="0" shrinkToFit="false"/>
      <protection locked="true" hidden="false"/>
    </xf>
    <xf numFmtId="164" fontId="54" fillId="24" borderId="50" xfId="0" applyFont="true" applyBorder="true" applyAlignment="true" applyProtection="false">
      <alignment horizontal="center" vertical="center" textRotation="0" wrapText="true" indent="0" shrinkToFit="false"/>
      <protection locked="true" hidden="false"/>
    </xf>
    <xf numFmtId="164" fontId="54" fillId="24" borderId="125" xfId="0" applyFont="true" applyBorder="true" applyAlignment="false" applyProtection="false">
      <alignment horizontal="general" vertical="center" textRotation="0" wrapText="false" indent="0" shrinkToFit="false"/>
      <protection locked="true" hidden="false"/>
    </xf>
    <xf numFmtId="168" fontId="77" fillId="24" borderId="125" xfId="0" applyFont="true" applyBorder="true" applyAlignment="true" applyProtection="false">
      <alignment horizontal="left" vertical="center" textRotation="0" wrapText="false" indent="0" shrinkToFit="false"/>
      <protection locked="true" hidden="false"/>
    </xf>
    <xf numFmtId="164" fontId="54" fillId="24" borderId="18" xfId="0" applyFont="true" applyBorder="true" applyAlignment="false" applyProtection="false">
      <alignment horizontal="general" vertical="center" textRotation="0" wrapText="false" indent="0" shrinkToFit="false"/>
      <protection locked="true" hidden="false"/>
    </xf>
    <xf numFmtId="164" fontId="54" fillId="24" borderId="33" xfId="0" applyFont="true" applyBorder="true" applyAlignment="false" applyProtection="false">
      <alignment horizontal="general" vertical="center" textRotation="0" wrapText="false" indent="0" shrinkToFit="false"/>
      <protection locked="true" hidden="false"/>
    </xf>
    <xf numFmtId="168" fontId="77" fillId="24" borderId="58" xfId="0" applyFont="true" applyBorder="true" applyAlignment="true" applyProtection="false">
      <alignment horizontal="left" vertical="center" textRotation="0" wrapText="false" indent="0" shrinkToFit="false"/>
      <protection locked="true" hidden="false"/>
    </xf>
    <xf numFmtId="168" fontId="77" fillId="24" borderId="27" xfId="0" applyFont="true" applyBorder="true" applyAlignment="true" applyProtection="false">
      <alignment horizontal="left" vertical="center" textRotation="0" wrapText="false" indent="0" shrinkToFit="false"/>
      <protection locked="true" hidden="false"/>
    </xf>
    <xf numFmtId="164" fontId="54" fillId="24" borderId="48" xfId="0" applyFont="true" applyBorder="true" applyAlignment="true" applyProtection="false">
      <alignment horizontal="center" vertical="center" textRotation="0" wrapText="true" indent="0" shrinkToFit="false"/>
      <protection locked="true" hidden="false"/>
    </xf>
    <xf numFmtId="168" fontId="77" fillId="24" borderId="123" xfId="0" applyFont="true" applyBorder="true" applyAlignment="true" applyProtection="false">
      <alignment horizontal="left" vertical="center" textRotation="0" wrapText="false" indent="0" shrinkToFit="false"/>
      <protection locked="true" hidden="false"/>
    </xf>
    <xf numFmtId="164" fontId="54" fillId="24" borderId="51" xfId="0" applyFont="true" applyBorder="true" applyAlignment="true" applyProtection="false">
      <alignment horizontal="center" vertical="center" textRotation="0" wrapText="true" indent="0" shrinkToFit="false"/>
      <protection locked="true" hidden="false"/>
    </xf>
    <xf numFmtId="168" fontId="77" fillId="24" borderId="124" xfId="0" applyFont="true" applyBorder="true" applyAlignment="true" applyProtection="false">
      <alignment horizontal="left" vertical="center" textRotation="0" wrapText="false" indent="0" shrinkToFit="false"/>
      <protection locked="true" hidden="false"/>
    </xf>
    <xf numFmtId="164" fontId="54" fillId="24" borderId="10" xfId="0" applyFont="true" applyBorder="true" applyAlignment="true" applyProtection="false">
      <alignment horizontal="center" vertical="center" textRotation="0" wrapText="false" indent="0" shrinkToFit="false"/>
      <protection locked="true" hidden="false"/>
    </xf>
    <xf numFmtId="168" fontId="77" fillId="24" borderId="10" xfId="0" applyFont="true" applyBorder="true" applyAlignment="true" applyProtection="false">
      <alignment horizontal="left" vertical="center" textRotation="0" wrapText="false" indent="0" shrinkToFit="true"/>
      <protection locked="true" hidden="false"/>
    </xf>
    <xf numFmtId="164" fontId="77" fillId="24" borderId="10" xfId="0" applyFont="true" applyBorder="true" applyAlignment="true" applyProtection="false">
      <alignment horizontal="center" vertical="center" textRotation="0" wrapText="false" indent="0" shrinkToFit="false"/>
      <protection locked="true" hidden="false"/>
    </xf>
    <xf numFmtId="168" fontId="77" fillId="24" borderId="18" xfId="0" applyFont="true" applyBorder="true" applyAlignment="true" applyProtection="false">
      <alignment horizontal="left" vertical="center" textRotation="0" wrapText="false" indent="0" shrinkToFit="true"/>
      <protection locked="true" hidden="false"/>
    </xf>
    <xf numFmtId="164" fontId="82" fillId="0" borderId="0" xfId="0" applyFont="true" applyBorder="false" applyAlignment="false" applyProtection="false">
      <alignment horizontal="general" vertical="center" textRotation="0" wrapText="false" indent="0" shrinkToFit="false"/>
      <protection locked="true" hidden="false"/>
    </xf>
    <xf numFmtId="164" fontId="40" fillId="24" borderId="0" xfId="0" applyFont="true" applyBorder="false" applyAlignment="true" applyProtection="false">
      <alignment horizontal="left" vertical="center" textRotation="0" wrapText="true" indent="0" shrinkToFit="false"/>
      <protection locked="true" hidden="false"/>
    </xf>
    <xf numFmtId="167" fontId="30" fillId="24" borderId="0" xfId="0" applyFont="true" applyBorder="false" applyAlignment="false" applyProtection="false">
      <alignment horizontal="general" vertical="center" textRotation="0" wrapText="false" indent="0" shrinkToFit="false"/>
      <protection locked="true" hidden="false"/>
    </xf>
    <xf numFmtId="164" fontId="26" fillId="0" borderId="19" xfId="0" applyFont="true" applyBorder="true" applyAlignment="true" applyProtection="false">
      <alignment horizontal="center" vertical="center" textRotation="0" wrapText="true" indent="0" shrinkToFit="false"/>
      <protection locked="true" hidden="false"/>
    </xf>
    <xf numFmtId="164" fontId="40" fillId="0" borderId="50" xfId="0" applyFont="true" applyBorder="true" applyAlignment="true" applyProtection="false">
      <alignment horizontal="left" vertical="center" textRotation="0" wrapText="true" indent="0" shrinkToFit="false"/>
      <protection locked="true" hidden="false"/>
    </xf>
    <xf numFmtId="164" fontId="67" fillId="0" borderId="0" xfId="0" applyFont="true" applyBorder="false" applyAlignment="false" applyProtection="false">
      <alignment horizontal="general" vertical="center" textRotation="0" wrapText="false" indent="0" shrinkToFit="false"/>
      <protection locked="true" hidden="false"/>
    </xf>
    <xf numFmtId="164" fontId="46" fillId="30" borderId="90" xfId="0" applyFont="true" applyBorder="true" applyAlignment="true" applyProtection="true">
      <alignment horizontal="center" vertical="center" textRotation="0" wrapText="true" indent="0" shrinkToFit="false"/>
      <protection locked="false" hidden="false"/>
    </xf>
    <xf numFmtId="164" fontId="40" fillId="0" borderId="36" xfId="0" applyFont="true" applyBorder="true" applyAlignment="true" applyProtection="false">
      <alignment horizontal="left" vertical="center" textRotation="0" wrapText="true" indent="0" shrinkToFit="false"/>
      <protection locked="true" hidden="false"/>
    </xf>
    <xf numFmtId="164" fontId="46" fillId="30" borderId="39" xfId="0" applyFont="true" applyBorder="true" applyAlignment="true" applyProtection="true">
      <alignment horizontal="center" vertical="center" textRotation="0" wrapText="true" indent="0" shrinkToFit="false"/>
      <protection locked="false" hidden="false"/>
    </xf>
    <xf numFmtId="164" fontId="40" fillId="0" borderId="17" xfId="0" applyFont="true" applyBorder="true" applyAlignment="true" applyProtection="false">
      <alignment horizontal="left" vertical="center" textRotation="0" wrapText="true" indent="0" shrinkToFit="false"/>
      <protection locked="true" hidden="false"/>
    </xf>
    <xf numFmtId="164" fontId="46" fillId="30" borderId="40" xfId="0" applyFont="true" applyBorder="true" applyAlignment="true" applyProtection="true">
      <alignment horizontal="center" vertical="center" textRotation="0" wrapText="true" indent="0" shrinkToFit="false"/>
      <protection locked="false" hidden="false"/>
    </xf>
    <xf numFmtId="164" fontId="40" fillId="0" borderId="51" xfId="0" applyFont="true" applyBorder="true" applyAlignment="true" applyProtection="false">
      <alignment horizontal="left" vertical="center" textRotation="0" wrapText="true" indent="0" shrinkToFit="false"/>
      <protection locked="true" hidden="false"/>
    </xf>
    <xf numFmtId="164" fontId="40" fillId="0" borderId="126" xfId="0" applyFont="true" applyBorder="true" applyAlignment="true" applyProtection="false">
      <alignment horizontal="left" vertical="center" textRotation="0" wrapText="true" indent="0" shrinkToFit="false"/>
      <protection locked="true" hidden="false"/>
    </xf>
    <xf numFmtId="164" fontId="40" fillId="0" borderId="27" xfId="0" applyFont="true" applyBorder="true" applyAlignment="true" applyProtection="false">
      <alignment horizontal="center" vertical="center" textRotation="0" wrapText="true" indent="0" shrinkToFit="false"/>
      <protection locked="true" hidden="false"/>
    </xf>
    <xf numFmtId="164" fontId="40" fillId="30" borderId="19" xfId="0" applyFont="true" applyBorder="true" applyAlignment="true" applyProtection="true">
      <alignment horizontal="center" vertical="center" textRotation="0" wrapText="false" indent="0" shrinkToFit="true"/>
      <protection locked="false" hidden="false"/>
    </xf>
    <xf numFmtId="164" fontId="40" fillId="24" borderId="0" xfId="0" applyFont="true" applyBorder="false" applyAlignment="true" applyProtection="false">
      <alignment horizontal="left" vertical="center" textRotation="0" wrapText="false" indent="0" shrinkToFit="false"/>
      <protection locked="true" hidden="false"/>
    </xf>
    <xf numFmtId="169" fontId="40" fillId="24" borderId="0" xfId="0" applyFont="true" applyBorder="false" applyAlignment="true" applyProtection="false">
      <alignment horizontal="center" vertical="center" textRotation="0" wrapText="false" indent="0" shrinkToFit="false"/>
      <protection locked="true" hidden="false"/>
    </xf>
    <xf numFmtId="164" fontId="46" fillId="24" borderId="0" xfId="0" applyFont="true" applyBorder="false" applyAlignment="true" applyProtection="false">
      <alignment horizontal="center" vertical="center" textRotation="0" wrapText="false" indent="0" shrinkToFit="false"/>
      <protection locked="true" hidden="false"/>
    </xf>
    <xf numFmtId="164" fontId="40" fillId="0" borderId="127" xfId="0" applyFont="true" applyBorder="true" applyAlignment="true" applyProtection="false">
      <alignment horizontal="left" vertical="center" textRotation="0" wrapText="true" indent="0" shrinkToFit="false"/>
      <protection locked="true" hidden="false"/>
    </xf>
    <xf numFmtId="164" fontId="26" fillId="0" borderId="19" xfId="0" applyFont="true" applyBorder="true" applyAlignment="true" applyProtection="false">
      <alignment horizontal="left" vertical="center" textRotation="0" wrapText="true" indent="0" shrinkToFit="false"/>
      <protection locked="true" hidden="false"/>
    </xf>
    <xf numFmtId="164" fontId="79" fillId="31" borderId="50" xfId="0" applyFont="true" applyBorder="true" applyAlignment="true" applyProtection="false">
      <alignment horizontal="center" vertical="center" textRotation="0" wrapText="true" indent="0" shrinkToFit="false"/>
      <protection locked="true" hidden="false"/>
    </xf>
    <xf numFmtId="164" fontId="40" fillId="31" borderId="50" xfId="0" applyFont="true" applyBorder="true" applyAlignment="true" applyProtection="false">
      <alignment horizontal="center" vertical="center" textRotation="0" wrapText="false" indent="0" shrinkToFit="false"/>
      <protection locked="true" hidden="false"/>
    </xf>
    <xf numFmtId="164" fontId="88" fillId="0" borderId="0" xfId="0" applyFont="true" applyBorder="false" applyAlignment="true" applyProtection="false">
      <alignment horizontal="general" vertical="center" textRotation="0" wrapText="true" indent="0" shrinkToFit="false"/>
      <protection locked="true" hidden="false"/>
    </xf>
    <xf numFmtId="164" fontId="40" fillId="0" borderId="10" xfId="0" applyFont="true" applyBorder="true" applyAlignment="true" applyProtection="false">
      <alignment horizontal="left" vertical="center" textRotation="0" wrapText="true" indent="0" shrinkToFit="false"/>
      <protection locked="true" hidden="false"/>
    </xf>
    <xf numFmtId="164" fontId="40" fillId="24" borderId="17" xfId="0" applyFont="true" applyBorder="true" applyAlignment="true" applyProtection="false">
      <alignment horizontal="left" vertical="center" textRotation="0" wrapText="false" indent="0" shrinkToFit="false"/>
      <protection locked="true" hidden="false"/>
    </xf>
    <xf numFmtId="164" fontId="40" fillId="0" borderId="10" xfId="0" applyFont="true" applyBorder="true" applyAlignment="true" applyProtection="false">
      <alignment horizontal="left" vertical="center" textRotation="0" wrapText="false" indent="0" shrinkToFit="false"/>
      <protection locked="true" hidden="false"/>
    </xf>
    <xf numFmtId="164" fontId="46" fillId="30" borderId="61" xfId="0" applyFont="true" applyBorder="true" applyAlignment="true" applyProtection="true">
      <alignment horizontal="center" vertical="center" textRotation="0" wrapText="true" indent="0" shrinkToFit="false"/>
      <protection locked="false" hidden="false"/>
    </xf>
    <xf numFmtId="164" fontId="41" fillId="24" borderId="0" xfId="0" applyFont="true" applyBorder="false" applyAlignment="true" applyProtection="false">
      <alignment horizontal="general" vertical="top" textRotation="0" wrapText="true" indent="0" shrinkToFit="false"/>
      <protection locked="true" hidden="false"/>
    </xf>
    <xf numFmtId="164" fontId="88" fillId="24" borderId="52" xfId="0" applyFont="true" applyBorder="true" applyAlignment="true" applyProtection="false">
      <alignment horizontal="general" vertical="center" textRotation="0" wrapText="true" indent="0" shrinkToFit="false"/>
      <protection locked="true" hidden="false"/>
    </xf>
    <xf numFmtId="164" fontId="88" fillId="24" borderId="11" xfId="0" applyFont="true" applyBorder="true" applyAlignment="true" applyProtection="false">
      <alignment horizontal="general" vertical="center" textRotation="0" wrapText="true" indent="0" shrinkToFit="false"/>
      <protection locked="true" hidden="false"/>
    </xf>
    <xf numFmtId="164" fontId="41" fillId="24" borderId="11" xfId="0" applyFont="true" applyBorder="true" applyAlignment="true" applyProtection="false">
      <alignment horizontal="general" vertical="top" textRotation="0" wrapText="true" indent="0" shrinkToFit="false"/>
      <protection locked="true" hidden="false"/>
    </xf>
    <xf numFmtId="164" fontId="41" fillId="24" borderId="26" xfId="0" applyFont="true" applyBorder="true" applyAlignment="true" applyProtection="false">
      <alignment horizontal="general" vertical="top" textRotation="0" wrapText="true" indent="0" shrinkToFit="false"/>
      <protection locked="true" hidden="false"/>
    </xf>
    <xf numFmtId="164" fontId="0" fillId="0" borderId="66" xfId="0" applyFont="false" applyBorder="true" applyAlignment="false" applyProtection="false">
      <alignment horizontal="general" vertical="center" textRotation="0" wrapText="false" indent="0" shrinkToFit="false"/>
      <protection locked="true" hidden="false"/>
    </xf>
    <xf numFmtId="164" fontId="48" fillId="30" borderId="19" xfId="0" applyFont="true" applyBorder="true" applyAlignment="true" applyProtection="true">
      <alignment horizontal="center" vertical="center" textRotation="0" wrapText="true" indent="0" shrinkToFit="false"/>
      <protection locked="false" hidden="false"/>
    </xf>
    <xf numFmtId="164" fontId="79" fillId="24" borderId="56" xfId="0" applyFont="true" applyBorder="true" applyAlignment="true" applyProtection="false">
      <alignment horizontal="left" vertical="center" textRotation="0" wrapText="true" indent="0" shrinkToFit="false"/>
      <protection locked="true" hidden="false"/>
    </xf>
    <xf numFmtId="164" fontId="88" fillId="24" borderId="26" xfId="0" applyFont="true" applyBorder="true" applyAlignment="true" applyProtection="false">
      <alignment horizontal="general" vertical="top" textRotation="0" wrapText="true" indent="0" shrinkToFit="false"/>
      <protection locked="true" hidden="false"/>
    </xf>
    <xf numFmtId="164" fontId="88" fillId="24" borderId="0" xfId="0" applyFont="true" applyBorder="false" applyAlignment="true" applyProtection="false">
      <alignment horizontal="general" vertical="top" textRotation="0" wrapText="true" indent="0" shrinkToFit="false"/>
      <protection locked="true" hidden="false"/>
    </xf>
    <xf numFmtId="164" fontId="48" fillId="24" borderId="0" xfId="0" applyFont="true" applyBorder="false" applyAlignment="true" applyProtection="true">
      <alignment horizontal="center" vertical="center" textRotation="0" wrapText="true" indent="0" shrinkToFit="false"/>
      <protection locked="false" hidden="false"/>
    </xf>
    <xf numFmtId="164" fontId="88" fillId="24" borderId="0" xfId="0" applyFont="true" applyBorder="false" applyAlignment="true" applyProtection="false">
      <alignment horizontal="left" vertical="center" textRotation="0" wrapText="true" indent="0" shrinkToFit="false"/>
      <protection locked="true" hidden="false"/>
    </xf>
    <xf numFmtId="164" fontId="46" fillId="24" borderId="0" xfId="0" applyFont="true" applyBorder="true" applyAlignment="true" applyProtection="true">
      <alignment horizontal="left" vertical="center" textRotation="0" wrapText="true" indent="0" shrinkToFit="false"/>
      <protection locked="false" hidden="false"/>
    </xf>
    <xf numFmtId="164" fontId="48" fillId="30" borderId="74" xfId="0" applyFont="true" applyBorder="true" applyAlignment="true" applyProtection="true">
      <alignment horizontal="center" vertical="center" textRotation="0" wrapText="true" indent="0" shrinkToFit="false"/>
      <protection locked="false" hidden="false"/>
    </xf>
    <xf numFmtId="164" fontId="88" fillId="24" borderId="26" xfId="0" applyFont="true" applyBorder="true" applyAlignment="true" applyProtection="false">
      <alignment horizontal="general" vertical="center" textRotation="0" wrapText="true" indent="0" shrinkToFit="false"/>
      <protection locked="true" hidden="false"/>
    </xf>
    <xf numFmtId="164" fontId="41" fillId="0" borderId="0" xfId="0" applyFont="true" applyBorder="false" applyAlignment="true" applyProtection="false">
      <alignment horizontal="general" vertical="top" textRotation="0" wrapText="true" indent="0" shrinkToFit="false"/>
      <protection locked="true" hidden="false"/>
    </xf>
    <xf numFmtId="164" fontId="79" fillId="24" borderId="0" xfId="0" applyFont="true" applyBorder="true" applyAlignment="true" applyProtection="false">
      <alignment horizontal="left" vertical="center" textRotation="0" wrapText="true" indent="0" shrinkToFit="false"/>
      <protection locked="true" hidden="false"/>
    </xf>
    <xf numFmtId="164" fontId="88" fillId="24" borderId="58" xfId="0" applyFont="true" applyBorder="true" applyAlignment="true" applyProtection="false">
      <alignment horizontal="general" vertical="center" textRotation="0" wrapText="true" indent="0" shrinkToFit="false"/>
      <protection locked="true" hidden="false"/>
    </xf>
    <xf numFmtId="164" fontId="91" fillId="24" borderId="26" xfId="0" applyFont="true" applyBorder="true" applyAlignment="false" applyProtection="false">
      <alignment horizontal="general" vertical="center" textRotation="0" wrapText="false" indent="0" shrinkToFit="false"/>
      <protection locked="true" hidden="false"/>
    </xf>
    <xf numFmtId="164" fontId="88" fillId="24" borderId="58" xfId="0" applyFont="true" applyBorder="true" applyAlignment="false" applyProtection="false">
      <alignment horizontal="general" vertical="center" textRotation="0" wrapText="false" indent="0" shrinkToFit="false"/>
      <protection locked="true" hidden="false"/>
    </xf>
    <xf numFmtId="164" fontId="89" fillId="24" borderId="0" xfId="0" applyFont="true" applyBorder="true" applyAlignment="true" applyProtection="false">
      <alignment horizontal="center" vertical="center" textRotation="0" wrapText="false" indent="0" shrinkToFit="false"/>
      <protection locked="true" hidden="false"/>
    </xf>
    <xf numFmtId="164" fontId="88" fillId="30" borderId="19" xfId="0" applyFont="true" applyBorder="true" applyAlignment="true" applyProtection="true">
      <alignment horizontal="center" vertical="center" textRotation="0" wrapText="false" indent="0" shrinkToFit="false"/>
      <protection locked="false" hidden="false"/>
    </xf>
    <xf numFmtId="168" fontId="89" fillId="24" borderId="0" xfId="0" applyFont="true" applyBorder="true" applyAlignment="true" applyProtection="true">
      <alignment horizontal="center" vertical="center" textRotation="0" wrapText="false" indent="0" shrinkToFit="true"/>
      <protection locked="false" hidden="false"/>
    </xf>
    <xf numFmtId="168" fontId="89" fillId="24" borderId="0" xfId="0" applyFont="true" applyBorder="true" applyAlignment="true" applyProtection="true">
      <alignment horizontal="general" vertical="center" textRotation="0" wrapText="false" indent="0" shrinkToFit="true"/>
      <protection locked="false" hidden="false"/>
    </xf>
    <xf numFmtId="164" fontId="88" fillId="24" borderId="27" xfId="0" applyFont="true" applyBorder="true" applyAlignment="false" applyProtection="false">
      <alignment horizontal="general" vertical="center" textRotation="0" wrapText="false" indent="0" shrinkToFit="false"/>
      <protection locked="true" hidden="false"/>
    </xf>
    <xf numFmtId="164" fontId="91" fillId="24" borderId="12" xfId="0" applyFont="true" applyBorder="true" applyAlignment="false" applyProtection="false">
      <alignment horizontal="general" vertical="center" textRotation="0" wrapText="false" indent="0" shrinkToFit="false"/>
      <protection locked="true" hidden="false"/>
    </xf>
    <xf numFmtId="164" fontId="88" fillId="24" borderId="12" xfId="0" applyFont="true" applyBorder="true" applyAlignment="false" applyProtection="false">
      <alignment horizontal="general" vertical="center" textRotation="0" wrapText="false" indent="0" shrinkToFit="false"/>
      <protection locked="true" hidden="false"/>
    </xf>
    <xf numFmtId="164" fontId="88" fillId="24" borderId="12" xfId="0" applyFont="true" applyBorder="true" applyAlignment="true" applyProtection="false">
      <alignment horizontal="center" vertical="center" textRotation="0" wrapText="false" indent="0" shrinkToFit="false"/>
      <protection locked="true" hidden="false"/>
    </xf>
    <xf numFmtId="164" fontId="88" fillId="24" borderId="12" xfId="0" applyFont="true" applyBorder="true" applyAlignment="true" applyProtection="false">
      <alignment horizontal="general" vertical="center" textRotation="0" wrapText="false" indent="0" shrinkToFit="true"/>
      <protection locked="true" hidden="false"/>
    </xf>
    <xf numFmtId="164" fontId="91" fillId="24" borderId="36" xfId="0" applyFont="true" applyBorder="true" applyAlignment="true" applyProtection="false">
      <alignment horizontal="center" vertical="center" textRotation="0" wrapText="false" indent="0" shrinkToFit="false"/>
      <protection locked="true" hidden="false"/>
    </xf>
    <xf numFmtId="164" fontId="41" fillId="0" borderId="0" xfId="0" applyFont="true" applyBorder="true" applyAlignment="true" applyProtection="false">
      <alignment horizontal="left" vertical="center" textRotation="0" wrapText="true" indent="0" shrinkToFit="false"/>
      <protection locked="true" hidden="false"/>
    </xf>
    <xf numFmtId="164" fontId="41" fillId="24" borderId="0" xfId="0" applyFont="true" applyBorder="false" applyAlignment="true" applyProtection="false">
      <alignment horizontal="general" vertical="top" textRotation="0" wrapText="false" indent="0" shrinkToFit="false"/>
      <protection locked="true" hidden="false"/>
    </xf>
    <xf numFmtId="164" fontId="48" fillId="0" borderId="0" xfId="0" applyFont="true" applyBorder="false" applyAlignment="true" applyProtection="false">
      <alignment horizontal="general" vertical="center" textRotation="0" wrapText="true" indent="0" shrinkToFit="false"/>
      <protection locked="true" hidden="false"/>
    </xf>
    <xf numFmtId="164" fontId="46" fillId="24" borderId="0" xfId="0" applyFont="true" applyBorder="false" applyAlignment="true" applyProtection="false">
      <alignment horizontal="left" vertical="center" textRotation="0" wrapText="false" indent="0" shrinkToFit="false"/>
      <protection locked="true" hidden="false"/>
    </xf>
    <xf numFmtId="164" fontId="46" fillId="25" borderId="10" xfId="0" applyFont="true" applyBorder="true" applyAlignment="true" applyProtection="false">
      <alignment horizontal="left" vertical="center" textRotation="0" wrapText="false" indent="0" shrinkToFit="false"/>
      <protection locked="true" hidden="false"/>
    </xf>
    <xf numFmtId="164" fontId="46" fillId="0" borderId="18" xfId="0" applyFont="true" applyBorder="true" applyAlignment="true" applyProtection="false">
      <alignment horizontal="left" vertical="center" textRotation="0" wrapText="false" indent="0" shrinkToFit="false"/>
      <protection locked="true" hidden="false"/>
    </xf>
    <xf numFmtId="164" fontId="46" fillId="0" borderId="123" xfId="0" applyFont="true" applyBorder="true" applyAlignment="true" applyProtection="false">
      <alignment horizontal="left" vertical="center" textRotation="0" wrapText="false" indent="0" shrinkToFit="false"/>
      <protection locked="true" hidden="false"/>
    </xf>
    <xf numFmtId="164" fontId="46" fillId="0" borderId="124" xfId="0" applyFont="true" applyBorder="true" applyAlignment="true" applyProtection="false">
      <alignment horizontal="left" vertical="center" textRotation="0" wrapText="false" indent="0" shrinkToFit="false"/>
      <protection locked="true" hidden="false"/>
    </xf>
    <xf numFmtId="164" fontId="46" fillId="0" borderId="128" xfId="0" applyFont="true" applyBorder="true" applyAlignment="true" applyProtection="false">
      <alignment horizontal="left" vertical="center" textRotation="0" wrapText="false" indent="0" shrinkToFit="false"/>
      <protection locked="true" hidden="false"/>
    </xf>
    <xf numFmtId="164" fontId="0" fillId="24" borderId="0" xfId="0" applyFont="false" applyBorder="false" applyAlignment="true" applyProtection="false">
      <alignment horizontal="center" vertical="center" textRotation="0" wrapText="false" indent="0" shrinkToFit="false"/>
      <protection locked="true" hidden="false"/>
    </xf>
    <xf numFmtId="164" fontId="0" fillId="24" borderId="11" xfId="0" applyFont="false" applyBorder="true" applyAlignment="true" applyProtection="false">
      <alignment horizontal="center" vertical="center" textRotation="0" wrapText="false" indent="0" shrinkToFit="false"/>
      <protection locked="true" hidden="false"/>
    </xf>
    <xf numFmtId="164" fontId="25" fillId="24" borderId="0" xfId="0" applyFont="true" applyBorder="true" applyAlignment="true" applyProtection="false">
      <alignment horizontal="left" vertical="center" textRotation="0" wrapText="false" indent="0" shrinkToFit="false"/>
      <protection locked="true" hidden="false"/>
    </xf>
    <xf numFmtId="164" fontId="25" fillId="24" borderId="0" xfId="0" applyFont="true" applyBorder="false" applyAlignment="true" applyProtection="false">
      <alignment horizontal="left" vertical="center" textRotation="0" wrapText="false" indent="0" shrinkToFit="false"/>
      <protection locked="true" hidden="false"/>
    </xf>
    <xf numFmtId="164" fontId="46" fillId="24" borderId="10" xfId="0" applyFont="true" applyBorder="true" applyAlignment="true" applyProtection="false">
      <alignment horizontal="center" vertical="center" textRotation="0" wrapText="false" indent="0" shrinkToFit="false"/>
      <protection locked="true" hidden="false"/>
    </xf>
    <xf numFmtId="164" fontId="46" fillId="24" borderId="10" xfId="0" applyFont="true" applyBorder="true" applyAlignment="true" applyProtection="false">
      <alignment horizontal="center" vertical="center" textRotation="0" wrapText="true" indent="0" shrinkToFit="false"/>
      <protection locked="true" hidden="false"/>
    </xf>
    <xf numFmtId="164" fontId="26" fillId="24" borderId="110" xfId="0" applyFont="true" applyBorder="true" applyAlignment="true" applyProtection="false">
      <alignment horizontal="left" vertical="center" textRotation="0" wrapText="true" indent="0" shrinkToFit="false"/>
      <protection locked="true" hidden="false"/>
    </xf>
    <xf numFmtId="168" fontId="65" fillId="24" borderId="10" xfId="0" applyFont="true" applyBorder="true" applyAlignment="true" applyProtection="false">
      <alignment horizontal="center" vertical="center" textRotation="0" wrapText="false" indent="0" shrinkToFit="false"/>
      <protection locked="true" hidden="false"/>
    </xf>
    <xf numFmtId="166" fontId="47" fillId="24" borderId="10" xfId="78" applyFont="true" applyBorder="true" applyAlignment="true" applyProtection="true">
      <alignment horizontal="right" vertical="center" textRotation="0" wrapText="true" indent="0" shrinkToFit="false"/>
      <protection locked="true" hidden="false"/>
    </xf>
    <xf numFmtId="166" fontId="47" fillId="24" borderId="10" xfId="78" applyFont="true" applyBorder="true" applyAlignment="true" applyProtection="true">
      <alignment horizontal="center" vertical="center" textRotation="0" wrapText="true" indent="0" shrinkToFit="false"/>
      <protection locked="true" hidden="false"/>
    </xf>
    <xf numFmtId="166" fontId="46" fillId="24" borderId="0" xfId="78" applyFont="true" applyBorder="true" applyAlignment="true" applyProtection="true">
      <alignment horizontal="right" vertical="center" textRotation="0" wrapText="true" indent="0" shrinkToFit="false"/>
      <protection locked="true" hidden="false"/>
    </xf>
    <xf numFmtId="166" fontId="46" fillId="24" borderId="0" xfId="78" applyFont="true" applyBorder="true" applyAlignment="true" applyProtection="true">
      <alignment horizontal="center" vertical="center" textRotation="0" wrapText="true" indent="0" shrinkToFit="false"/>
      <protection locked="true" hidden="false"/>
    </xf>
    <xf numFmtId="164" fontId="46" fillId="24" borderId="0" xfId="0" applyFont="true" applyBorder="false" applyAlignment="true" applyProtection="false">
      <alignment horizontal="center" vertical="center" textRotation="0" wrapText="true" indent="0" shrinkToFit="false"/>
      <protection locked="true" hidden="false"/>
    </xf>
    <xf numFmtId="164" fontId="40" fillId="24" borderId="0" xfId="0" applyFont="true" applyBorder="true" applyAlignment="true" applyProtection="false">
      <alignment horizontal="center" vertical="center" textRotation="0" wrapText="false" indent="0" shrinkToFit="false"/>
      <protection locked="true" hidden="false"/>
    </xf>
    <xf numFmtId="164" fontId="46" fillId="24" borderId="0" xfId="0" applyFont="true" applyBorder="true" applyAlignment="true" applyProtection="false">
      <alignment horizontal="center" vertical="center" textRotation="0" wrapText="true" indent="0" shrinkToFit="false"/>
      <protection locked="true" hidden="false"/>
    </xf>
    <xf numFmtId="164" fontId="46" fillId="24" borderId="0" xfId="0" applyFont="true" applyBorder="false" applyAlignment="true" applyProtection="false">
      <alignment horizontal="general" vertical="center" textRotation="0" wrapText="true" indent="0" shrinkToFit="false"/>
      <protection locked="true" hidden="false"/>
    </xf>
    <xf numFmtId="164" fontId="26" fillId="0" borderId="0" xfId="0" applyFont="true" applyBorder="false" applyAlignment="false" applyProtection="true">
      <alignment horizontal="general" vertical="center" textRotation="0" wrapText="false" indent="0" shrinkToFit="false"/>
      <protection locked="fals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126" fillId="24" borderId="0" xfId="0" applyFont="true" applyBorder="false" applyAlignment="false" applyProtection="false">
      <alignment horizontal="general" vertical="center" textRotation="0" wrapText="false" indent="0" shrinkToFit="false"/>
      <protection locked="true" hidden="false"/>
    </xf>
    <xf numFmtId="164" fontId="39" fillId="24" borderId="0" xfId="0" applyFont="true" applyBorder="false" applyAlignment="true" applyProtection="false">
      <alignment horizontal="center" vertical="center" textRotation="0" wrapText="false" indent="0" shrinkToFit="false"/>
      <protection locked="true" hidden="false"/>
    </xf>
    <xf numFmtId="168" fontId="23" fillId="24" borderId="0" xfId="0" applyFont="true" applyBorder="true" applyAlignment="true" applyProtection="false">
      <alignment horizontal="left" vertical="center" textRotation="0" wrapText="false" indent="0" shrinkToFit="false"/>
      <protection locked="true" hidden="false"/>
    </xf>
    <xf numFmtId="164" fontId="35" fillId="24" borderId="18" xfId="0" applyFont="true" applyBorder="true" applyAlignment="true" applyProtection="false">
      <alignment horizontal="center" vertical="center" textRotation="0" wrapText="false" indent="0" shrinkToFit="false"/>
      <protection locked="true" hidden="false"/>
    </xf>
    <xf numFmtId="168" fontId="52" fillId="24" borderId="19" xfId="0" applyFont="true" applyBorder="true" applyAlignment="true" applyProtection="false">
      <alignment horizontal="left" vertical="center" textRotation="0" wrapText="false" indent="0" shrinkToFit="false"/>
      <protection locked="true" hidden="false"/>
    </xf>
    <xf numFmtId="164" fontId="34" fillId="24" borderId="0" xfId="0" applyFont="true" applyBorder="false" applyAlignment="true" applyProtection="false">
      <alignment horizontal="right" vertical="center" textRotation="0" wrapText="false" indent="0" shrinkToFit="false"/>
      <protection locked="true" hidden="false"/>
    </xf>
    <xf numFmtId="164" fontId="35" fillId="24" borderId="0" xfId="0" applyFont="true" applyBorder="true" applyAlignment="true" applyProtection="false">
      <alignment horizontal="left" vertical="top" textRotation="0" wrapText="true" indent="0" shrinkToFit="false"/>
      <protection locked="true" hidden="false"/>
    </xf>
    <xf numFmtId="164" fontId="35" fillId="24" borderId="0" xfId="0" applyFont="true" applyBorder="false" applyAlignment="true" applyProtection="false">
      <alignment horizontal="general" vertical="top" textRotation="0" wrapText="true" indent="0" shrinkToFit="false"/>
      <protection locked="true" hidden="false"/>
    </xf>
    <xf numFmtId="164" fontId="35" fillId="24" borderId="0" xfId="0" applyFont="true" applyBorder="false" applyAlignment="true" applyProtection="false">
      <alignment horizontal="left" vertical="center" textRotation="0" wrapText="false" indent="0" shrinkToFit="false"/>
      <protection locked="true" hidden="false"/>
    </xf>
    <xf numFmtId="164" fontId="34" fillId="24" borderId="52" xfId="0" applyFont="true" applyBorder="true" applyAlignment="true" applyProtection="false">
      <alignment horizontal="general" vertical="center" textRotation="0" wrapText="false" indent="0" shrinkToFit="false"/>
      <protection locked="true" hidden="false"/>
    </xf>
    <xf numFmtId="174" fontId="52" fillId="24" borderId="74" xfId="0" applyFont="true" applyBorder="true" applyAlignment="false" applyProtection="false">
      <alignment horizontal="general" vertical="center" textRotation="0" wrapText="false" indent="0" shrinkToFit="false"/>
      <protection locked="true" hidden="false"/>
    </xf>
    <xf numFmtId="164" fontId="34" fillId="24" borderId="18" xfId="0" applyFont="true" applyBorder="true" applyAlignment="true" applyProtection="false">
      <alignment horizontal="left" vertical="center" textRotation="0" wrapText="false" indent="0" shrinkToFit="false"/>
      <protection locked="true" hidden="false"/>
    </xf>
    <xf numFmtId="174" fontId="52" fillId="24" borderId="19" xfId="0" applyFont="true" applyBorder="true" applyAlignment="true" applyProtection="false">
      <alignment horizontal="right" vertical="center" textRotation="0" wrapText="false" indent="0" shrinkToFit="false"/>
      <protection locked="true" hidden="false"/>
    </xf>
    <xf numFmtId="164" fontId="0" fillId="24" borderId="0" xfId="0" applyFont="false" applyBorder="false" applyAlignment="true" applyProtection="false">
      <alignment horizontal="right" vertical="center" textRotation="0" wrapText="true" indent="0" shrinkToFit="false"/>
      <protection locked="true" hidden="false"/>
    </xf>
    <xf numFmtId="164" fontId="0" fillId="24" borderId="0" xfId="0" applyFont="false" applyBorder="false" applyAlignment="true" applyProtection="false">
      <alignment horizontal="right" vertical="center" textRotation="0" wrapText="false" indent="0" shrinkToFit="false"/>
      <protection locked="true" hidden="false"/>
    </xf>
    <xf numFmtId="164" fontId="35" fillId="24" borderId="46" xfId="0" applyFont="true" applyBorder="true" applyAlignment="true" applyProtection="false">
      <alignment horizontal="center" vertical="center" textRotation="255" wrapText="false" indent="0" shrinkToFit="false"/>
      <protection locked="true" hidden="false"/>
    </xf>
    <xf numFmtId="164" fontId="35" fillId="24" borderId="112" xfId="0" applyFont="true" applyBorder="true" applyAlignment="true" applyProtection="false">
      <alignment horizontal="center" vertical="center" textRotation="0" wrapText="true" indent="0" shrinkToFit="true"/>
      <protection locked="true" hidden="false"/>
    </xf>
    <xf numFmtId="164" fontId="35" fillId="24" borderId="111" xfId="0" applyFont="true" applyBorder="true" applyAlignment="true" applyProtection="false">
      <alignment horizontal="center" vertical="center" textRotation="0" wrapText="true" indent="0" shrinkToFit="true"/>
      <protection locked="true" hidden="false"/>
    </xf>
    <xf numFmtId="164" fontId="35" fillId="24" borderId="106" xfId="0" applyFont="true" applyBorder="true" applyAlignment="true" applyProtection="false">
      <alignment horizontal="center" vertical="center" textRotation="0" wrapText="false" indent="0" shrinkToFit="false"/>
      <protection locked="true" hidden="false"/>
    </xf>
    <xf numFmtId="164" fontId="35" fillId="24" borderId="111" xfId="0" applyFont="true" applyBorder="true" applyAlignment="true" applyProtection="false">
      <alignment horizontal="center" vertical="center" textRotation="0" wrapText="false" indent="0" shrinkToFit="true"/>
      <protection locked="true" hidden="false"/>
    </xf>
    <xf numFmtId="164" fontId="35" fillId="24" borderId="112" xfId="0" applyFont="true" applyBorder="true" applyAlignment="true" applyProtection="false">
      <alignment horizontal="center" vertical="center" textRotation="0" wrapText="false" indent="0" shrinkToFit="true"/>
      <protection locked="true" hidden="false"/>
    </xf>
    <xf numFmtId="164" fontId="35" fillId="24" borderId="111" xfId="0" applyFont="true" applyBorder="true" applyAlignment="true" applyProtection="false">
      <alignment horizontal="center" vertical="center" textRotation="255" wrapText="true" indent="0" shrinkToFit="true"/>
      <protection locked="true" hidden="false"/>
    </xf>
    <xf numFmtId="164" fontId="35" fillId="24" borderId="111" xfId="0" applyFont="true" applyBorder="true" applyAlignment="true" applyProtection="false">
      <alignment horizontal="center" vertical="center" textRotation="0" wrapText="true" indent="0" shrinkToFit="false"/>
      <protection locked="true" hidden="false"/>
    </xf>
    <xf numFmtId="164" fontId="35" fillId="24" borderId="112" xfId="0" applyFont="true" applyBorder="true" applyAlignment="true" applyProtection="false">
      <alignment horizontal="center" vertical="center" textRotation="0" wrapText="true" indent="0" shrinkToFit="false"/>
      <protection locked="true" hidden="false"/>
    </xf>
    <xf numFmtId="164" fontId="35" fillId="24" borderId="112" xfId="0" applyFont="true" applyBorder="true" applyAlignment="true" applyProtection="false">
      <alignment horizontal="center" vertical="center" textRotation="255" wrapText="false" indent="0" shrinkToFit="false"/>
      <protection locked="true" hidden="false"/>
    </xf>
    <xf numFmtId="164" fontId="34" fillId="24" borderId="111" xfId="0" applyFont="true" applyBorder="true" applyAlignment="true" applyProtection="false">
      <alignment horizontal="center" vertical="center" textRotation="0" wrapText="true" indent="0" shrinkToFit="false"/>
      <protection locked="true" hidden="false"/>
    </xf>
    <xf numFmtId="164" fontId="34" fillId="24" borderId="107" xfId="0" applyFont="true" applyBorder="true" applyAlignment="true" applyProtection="false">
      <alignment horizontal="center" vertical="center" textRotation="0" wrapText="true" indent="0" shrinkToFit="false"/>
      <protection locked="true" hidden="false"/>
    </xf>
    <xf numFmtId="164" fontId="0" fillId="0" borderId="111" xfId="0" applyFont="true" applyBorder="true" applyAlignment="true" applyProtection="false">
      <alignment horizontal="center" vertical="center" textRotation="0" wrapText="true" indent="0" shrinkToFit="false"/>
      <protection locked="true" hidden="false"/>
    </xf>
    <xf numFmtId="164" fontId="0" fillId="0" borderId="30" xfId="0" applyFont="true" applyBorder="true" applyAlignment="true" applyProtection="false">
      <alignment horizontal="left" vertical="center" textRotation="0" wrapText="true" indent="0" shrinkToFit="false"/>
      <protection locked="true" hidden="false"/>
    </xf>
    <xf numFmtId="168" fontId="127" fillId="27" borderId="110" xfId="0" applyFont="true" applyBorder="true" applyAlignment="true" applyProtection="false">
      <alignment horizontal="center" vertical="center" textRotation="0" wrapText="false" indent="0" shrinkToFit="false"/>
      <protection locked="true" hidden="false"/>
    </xf>
    <xf numFmtId="164" fontId="26" fillId="24" borderId="0" xfId="0" applyFont="true" applyBorder="false" applyAlignment="true" applyProtection="false">
      <alignment horizontal="center" vertical="center" textRotation="0" wrapText="true" indent="0" shrinkToFit="false"/>
      <protection locked="true" hidden="false"/>
    </xf>
    <xf numFmtId="168" fontId="127" fillId="27" borderId="110" xfId="0" applyFont="true" applyBorder="true" applyAlignment="true" applyProtection="false">
      <alignment horizontal="center" vertical="center" textRotation="0" wrapText="true" indent="0" shrinkToFit="false"/>
      <protection locked="true" hidden="false"/>
    </xf>
    <xf numFmtId="164" fontId="35" fillId="24" borderId="20" xfId="0" applyFont="true" applyBorder="true" applyAlignment="true" applyProtection="false">
      <alignment horizontal="center" vertical="center" textRotation="0" wrapText="true" indent="0" shrinkToFit="true"/>
      <protection locked="true" hidden="false"/>
    </xf>
    <xf numFmtId="164" fontId="34" fillId="24" borderId="21" xfId="0" applyFont="true" applyBorder="true" applyAlignment="true" applyProtection="false">
      <alignment horizontal="center" vertical="center" textRotation="0" wrapText="true" indent="0" shrinkToFit="false"/>
      <protection locked="true" hidden="false"/>
    </xf>
    <xf numFmtId="164" fontId="42" fillId="24" borderId="47" xfId="0" applyFont="true" applyBorder="true" applyAlignment="true" applyProtection="false">
      <alignment horizontal="center" vertical="center" textRotation="0" wrapText="true" indent="0" shrinkToFit="false"/>
      <protection locked="true" hidden="false"/>
    </xf>
    <xf numFmtId="164" fontId="42" fillId="0" borderId="47" xfId="0" applyFont="true" applyBorder="true" applyAlignment="true" applyProtection="false">
      <alignment horizontal="center" vertical="center" textRotation="0" wrapText="true" indent="0" shrinkToFit="false"/>
      <protection locked="true" hidden="false"/>
    </xf>
    <xf numFmtId="164" fontId="52" fillId="0" borderId="22" xfId="0" applyFont="true" applyBorder="true" applyAlignment="true" applyProtection="false">
      <alignment horizontal="general" vertical="center" textRotation="0" wrapText="true" indent="0" shrinkToFit="false"/>
      <protection locked="true" hidden="false"/>
    </xf>
    <xf numFmtId="168" fontId="52" fillId="0" borderId="27" xfId="0" applyFont="true" applyBorder="true" applyAlignment="true" applyProtection="false">
      <alignment horizontal="center" vertical="center" textRotation="0" wrapText="false" indent="0" shrinkToFit="false"/>
      <protection locked="true" hidden="false"/>
    </xf>
    <xf numFmtId="168" fontId="52" fillId="0" borderId="27" xfId="0" applyFont="true" applyBorder="true" applyAlignment="true" applyProtection="false">
      <alignment horizontal="left" vertical="center" textRotation="0" wrapText="true" indent="0" shrinkToFit="false"/>
      <protection locked="true" hidden="false"/>
    </xf>
    <xf numFmtId="168" fontId="52" fillId="0" borderId="27" xfId="0" applyFont="true" applyBorder="true" applyAlignment="true" applyProtection="false">
      <alignment horizontal="center" vertical="center" textRotation="0" wrapText="true" indent="0" shrinkToFit="false"/>
      <protection locked="true" hidden="false"/>
    </xf>
    <xf numFmtId="168" fontId="111" fillId="0" borderId="23" xfId="0" applyFont="true" applyBorder="true" applyAlignment="true" applyProtection="false">
      <alignment horizontal="center" vertical="center" textRotation="0" wrapText="false" indent="0" shrinkToFit="false"/>
      <protection locked="true" hidden="false"/>
    </xf>
    <xf numFmtId="166" fontId="52" fillId="0" borderId="36" xfId="78" applyFont="true" applyBorder="true" applyAlignment="true" applyProtection="true">
      <alignment horizontal="general" vertical="center" textRotation="0" wrapText="false" indent="0" shrinkToFit="true"/>
      <protection locked="true" hidden="false"/>
    </xf>
    <xf numFmtId="173" fontId="52" fillId="0" borderId="27" xfId="78" applyFont="true" applyBorder="true" applyAlignment="true" applyProtection="true">
      <alignment horizontal="general" vertical="center" textRotation="0" wrapText="false" indent="0" shrinkToFit="true"/>
      <protection locked="true" hidden="false"/>
    </xf>
    <xf numFmtId="177" fontId="52" fillId="0" borderId="23" xfId="19" applyFont="true" applyBorder="true" applyAlignment="true" applyProtection="true">
      <alignment horizontal="general" vertical="center" textRotation="0" wrapText="false" indent="0" shrinkToFit="true"/>
      <protection locked="true" hidden="false"/>
    </xf>
    <xf numFmtId="174" fontId="52" fillId="0" borderId="107" xfId="0" applyFont="true" applyBorder="true" applyAlignment="true" applyProtection="false">
      <alignment horizontal="general" vertical="center" textRotation="0" wrapText="true" indent="0" shrinkToFit="false"/>
      <protection locked="true" hidden="false"/>
    </xf>
    <xf numFmtId="174" fontId="35" fillId="30" borderId="23" xfId="0" applyFont="true" applyBorder="true" applyAlignment="true" applyProtection="true">
      <alignment horizontal="center" vertical="center" textRotation="0" wrapText="false" indent="0" shrinkToFit="false"/>
      <protection locked="false" hidden="false"/>
    </xf>
    <xf numFmtId="164" fontId="34" fillId="30" borderId="23" xfId="0" applyFont="true" applyBorder="true" applyAlignment="true" applyProtection="true">
      <alignment horizontal="center" vertical="center" textRotation="0" wrapText="false" indent="0" shrinkToFit="false"/>
      <protection locked="false" hidden="false"/>
    </xf>
    <xf numFmtId="164" fontId="34" fillId="0" borderId="23" xfId="0" applyFont="true" applyBorder="true" applyAlignment="true" applyProtection="true">
      <alignment horizontal="center" vertical="center" textRotation="0" wrapText="true" indent="0" shrinkToFit="false"/>
      <protection locked="false" hidden="false"/>
    </xf>
    <xf numFmtId="168" fontId="9" fillId="0" borderId="23" xfId="0" applyFont="false" applyBorder="true" applyAlignment="true" applyProtection="false">
      <alignment horizontal="left" vertical="center" textRotation="0" wrapText="true" indent="0" shrinkToFit="false"/>
      <protection locked="true" hidden="false"/>
    </xf>
    <xf numFmtId="168" fontId="63" fillId="0" borderId="47" xfId="0" applyFont="true" applyBorder="true" applyAlignment="false" applyProtection="false">
      <alignment horizontal="general" vertical="center" textRotation="0" wrapText="false" indent="0" shrinkToFit="false"/>
      <protection locked="true" hidden="false"/>
    </xf>
    <xf numFmtId="168" fontId="52" fillId="0" borderId="34" xfId="0" applyFont="true" applyBorder="true" applyAlignment="true" applyProtection="false">
      <alignment horizontal="general" vertical="center" textRotation="0" wrapText="true" indent="0" shrinkToFit="false"/>
      <protection locked="true" hidden="false"/>
    </xf>
    <xf numFmtId="168" fontId="52" fillId="0" borderId="18" xfId="0" applyFont="true" applyBorder="true" applyAlignment="true" applyProtection="false">
      <alignment horizontal="center" vertical="center" textRotation="0" wrapText="false" indent="0" shrinkToFit="false"/>
      <protection locked="true" hidden="false"/>
    </xf>
    <xf numFmtId="168" fontId="52" fillId="0" borderId="18" xfId="0" applyFont="true" applyBorder="true" applyAlignment="true" applyProtection="false">
      <alignment horizontal="left" vertical="center" textRotation="0" wrapText="true" indent="0" shrinkToFit="false"/>
      <protection locked="true" hidden="false"/>
    </xf>
    <xf numFmtId="173" fontId="52" fillId="0" borderId="18" xfId="78" applyFont="true" applyBorder="true" applyAlignment="true" applyProtection="true">
      <alignment horizontal="general" vertical="center" textRotation="0" wrapText="false" indent="0" shrinkToFit="true"/>
      <protection locked="true" hidden="false"/>
    </xf>
    <xf numFmtId="174" fontId="52" fillId="0" borderId="10" xfId="0" applyFont="true" applyBorder="true" applyAlignment="true" applyProtection="false">
      <alignment horizontal="general" vertical="center" textRotation="0" wrapText="true" indent="0" shrinkToFit="false"/>
      <protection locked="true" hidden="false"/>
    </xf>
    <xf numFmtId="174" fontId="35" fillId="30" borderId="10" xfId="0" applyFont="true" applyBorder="true" applyAlignment="true" applyProtection="true">
      <alignment horizontal="center" vertical="center" textRotation="0" wrapText="false" indent="0" shrinkToFit="false"/>
      <protection locked="false" hidden="false"/>
    </xf>
    <xf numFmtId="164" fontId="34" fillId="30" borderId="10" xfId="0" applyFont="true" applyBorder="true" applyAlignment="true" applyProtection="true">
      <alignment horizontal="center" vertical="center" textRotation="0" wrapText="false" indent="0" shrinkToFit="false"/>
      <protection locked="false" hidden="false"/>
    </xf>
    <xf numFmtId="164" fontId="34" fillId="0" borderId="10" xfId="0" applyFont="true" applyBorder="true" applyAlignment="true" applyProtection="true">
      <alignment horizontal="center" vertical="center" textRotation="0" wrapText="true" indent="0" shrinkToFit="false"/>
      <protection locked="false" hidden="false"/>
    </xf>
    <xf numFmtId="174" fontId="35" fillId="30" borderId="10" xfId="0" applyFont="true" applyBorder="true" applyAlignment="false" applyProtection="true">
      <alignment horizontal="general" vertical="center" textRotation="0" wrapText="false" indent="0" shrinkToFit="false"/>
      <protection locked="false" hidden="false"/>
    </xf>
    <xf numFmtId="168" fontId="52" fillId="0" borderId="44" xfId="0" applyFont="true" applyBorder="true" applyAlignment="true" applyProtection="false">
      <alignment horizontal="general" vertical="center" textRotation="0" wrapText="true" indent="0" shrinkToFit="false"/>
      <protection locked="true" hidden="false"/>
    </xf>
    <xf numFmtId="168" fontId="52" fillId="0" borderId="43" xfId="0" applyFont="true" applyBorder="true" applyAlignment="true" applyProtection="false">
      <alignment horizontal="center" vertical="center" textRotation="0" wrapText="false" indent="0" shrinkToFit="false"/>
      <protection locked="true" hidden="false"/>
    </xf>
    <xf numFmtId="168" fontId="52" fillId="0" borderId="43" xfId="0" applyFont="true" applyBorder="true" applyAlignment="true" applyProtection="false">
      <alignment horizontal="left" vertical="center" textRotation="0" wrapText="true" indent="0" shrinkToFit="false"/>
      <protection locked="true" hidden="false"/>
    </xf>
    <xf numFmtId="168" fontId="52" fillId="0" borderId="129" xfId="0" applyFont="true" applyBorder="true" applyAlignment="true" applyProtection="false">
      <alignment horizontal="center" vertical="center" textRotation="0" wrapText="true" indent="0" shrinkToFit="false"/>
      <protection locked="true" hidden="false"/>
    </xf>
    <xf numFmtId="168" fontId="111" fillId="0" borderId="21" xfId="0" applyFont="true" applyBorder="true" applyAlignment="true" applyProtection="false">
      <alignment horizontal="center" vertical="center" textRotation="0" wrapText="false" indent="0" shrinkToFit="false"/>
      <protection locked="true" hidden="false"/>
    </xf>
    <xf numFmtId="166" fontId="52" fillId="0" borderId="42" xfId="78" applyFont="true" applyBorder="true" applyAlignment="true" applyProtection="true">
      <alignment horizontal="general" vertical="center" textRotation="0" wrapText="false" indent="0" shrinkToFit="true"/>
      <protection locked="true" hidden="false"/>
    </xf>
    <xf numFmtId="173" fontId="52" fillId="0" borderId="43" xfId="78" applyFont="true" applyBorder="true" applyAlignment="true" applyProtection="true">
      <alignment horizontal="general" vertical="center" textRotation="0" wrapText="false" indent="0" shrinkToFit="true"/>
      <protection locked="true" hidden="false"/>
    </xf>
    <xf numFmtId="177" fontId="52" fillId="0" borderId="20" xfId="19" applyFont="true" applyBorder="true" applyAlignment="true" applyProtection="true">
      <alignment horizontal="general" vertical="center" textRotation="0" wrapText="false" indent="0" shrinkToFit="true"/>
      <protection locked="true" hidden="false"/>
    </xf>
    <xf numFmtId="174" fontId="52" fillId="0" borderId="20" xfId="0" applyFont="true" applyBorder="true" applyAlignment="true" applyProtection="false">
      <alignment horizontal="general" vertical="center" textRotation="0" wrapText="true" indent="0" shrinkToFit="false"/>
      <protection locked="true" hidden="false"/>
    </xf>
    <xf numFmtId="174" fontId="35" fillId="30" borderId="20" xfId="0" applyFont="true" applyBorder="true" applyAlignment="false" applyProtection="true">
      <alignment horizontal="general" vertical="center" textRotation="0" wrapText="false" indent="0" shrinkToFit="false"/>
      <protection locked="false" hidden="false"/>
    </xf>
    <xf numFmtId="174" fontId="35" fillId="30" borderId="20" xfId="0" applyFont="true" applyBorder="true" applyAlignment="true" applyProtection="true">
      <alignment horizontal="center" vertical="center" textRotation="0" wrapText="false" indent="0" shrinkToFit="false"/>
      <protection locked="false" hidden="false"/>
    </xf>
    <xf numFmtId="164" fontId="34" fillId="30" borderId="20" xfId="0" applyFont="true" applyBorder="true" applyAlignment="true" applyProtection="true">
      <alignment horizontal="center" vertical="center" textRotation="0" wrapText="false" indent="0" shrinkToFit="false"/>
      <protection locked="false" hidden="false"/>
    </xf>
    <xf numFmtId="164" fontId="34" fillId="0" borderId="20" xfId="0" applyFont="true" applyBorder="true" applyAlignment="true" applyProtection="true">
      <alignment horizontal="center" vertical="center" textRotation="0" wrapText="true" indent="0" shrinkToFit="false"/>
      <protection locked="false" hidden="false"/>
    </xf>
    <xf numFmtId="164" fontId="0" fillId="0" borderId="0" xfId="0" applyFont="false" applyBorder="false" applyAlignment="true" applyProtection="false">
      <alignment horizontal="left" vertical="center" textRotation="0" wrapText="true" indent="0" shrinkToFit="false"/>
      <protection locked="true" hidden="false"/>
    </xf>
    <xf numFmtId="164" fontId="0" fillId="0" borderId="0" xfId="59" applyFont="true" applyBorder="false" applyAlignment="false" applyProtection="false">
      <alignment horizontal="general" vertical="center" textRotation="0" wrapText="false" indent="0" shrinkToFit="false"/>
      <protection locked="true" hidden="false"/>
    </xf>
    <xf numFmtId="164" fontId="29" fillId="0" borderId="0" xfId="59" applyFont="true" applyBorder="false" applyAlignment="false" applyProtection="false">
      <alignment horizontal="general" vertical="center" textRotation="0" wrapText="false" indent="0" shrinkToFit="false"/>
      <protection locked="true" hidden="false"/>
    </xf>
    <xf numFmtId="164" fontId="129" fillId="24" borderId="0" xfId="0" applyFont="true" applyBorder="false" applyAlignment="false" applyProtection="false">
      <alignment horizontal="general" vertical="center" textRotation="0" wrapText="false" indent="0" shrinkToFit="false"/>
      <protection locked="true" hidden="false"/>
    </xf>
    <xf numFmtId="164" fontId="130" fillId="24" borderId="0" xfId="59" applyFont="true" applyBorder="false" applyAlignment="false" applyProtection="false">
      <alignment horizontal="general" vertical="center" textRotation="0" wrapText="false" indent="0" shrinkToFit="false"/>
      <protection locked="true" hidden="false"/>
    </xf>
    <xf numFmtId="164" fontId="131" fillId="24" borderId="0" xfId="0" applyFont="true" applyBorder="false" applyAlignment="false" applyProtection="false">
      <alignment horizontal="general" vertical="center" textRotation="0" wrapText="false" indent="0" shrinkToFit="false"/>
      <protection locked="true" hidden="false"/>
    </xf>
    <xf numFmtId="164" fontId="108" fillId="24" borderId="0" xfId="59" applyFont="true" applyBorder="false" applyAlignment="false" applyProtection="false">
      <alignment horizontal="general" vertical="center" textRotation="0" wrapText="false" indent="0" shrinkToFit="false"/>
      <protection locked="true" hidden="false"/>
    </xf>
    <xf numFmtId="164" fontId="130" fillId="0" borderId="0" xfId="59" applyFont="true" applyBorder="false" applyAlignment="false" applyProtection="false">
      <alignment horizontal="general" vertical="center" textRotation="0" wrapText="false" indent="0" shrinkToFit="false"/>
      <protection locked="true" hidden="false"/>
    </xf>
    <xf numFmtId="164" fontId="108" fillId="0" borderId="0" xfId="59" applyFont="true" applyBorder="false" applyAlignment="false" applyProtection="false">
      <alignment horizontal="general" vertical="center" textRotation="0" wrapText="false" indent="0" shrinkToFit="false"/>
      <protection locked="true" hidden="false"/>
    </xf>
    <xf numFmtId="164" fontId="130" fillId="24" borderId="0" xfId="0" applyFont="true" applyBorder="true" applyAlignment="true" applyProtection="false">
      <alignment horizontal="left" vertical="center" textRotation="0" wrapText="true" indent="0" shrinkToFit="false"/>
      <protection locked="true" hidden="false"/>
    </xf>
    <xf numFmtId="164" fontId="108" fillId="24" borderId="10" xfId="0" applyFont="true" applyBorder="true" applyAlignment="true" applyProtection="false">
      <alignment horizontal="left" vertical="center" textRotation="0" wrapText="false" indent="0" shrinkToFit="false"/>
      <protection locked="true" hidden="false"/>
    </xf>
    <xf numFmtId="164" fontId="108" fillId="24" borderId="10" xfId="0" applyFont="true" applyBorder="true" applyAlignment="true" applyProtection="false">
      <alignment horizontal="center" vertical="center" textRotation="0" wrapText="false" indent="0" shrinkToFit="false"/>
      <protection locked="true" hidden="false"/>
    </xf>
    <xf numFmtId="164" fontId="108" fillId="24" borderId="0" xfId="0" applyFont="true" applyBorder="false" applyAlignment="true" applyProtection="false">
      <alignment horizontal="center" vertical="center" textRotation="0" wrapText="false" indent="0" shrinkToFit="false"/>
      <protection locked="true" hidden="false"/>
    </xf>
    <xf numFmtId="164" fontId="108" fillId="24" borderId="0" xfId="0" applyFont="true" applyBorder="false" applyAlignment="false" applyProtection="false">
      <alignment horizontal="general" vertical="center" textRotation="0" wrapText="false" indent="0" shrinkToFit="false"/>
      <protection locked="true" hidden="false"/>
    </xf>
    <xf numFmtId="164" fontId="108" fillId="24" borderId="0" xfId="0" applyFont="true" applyBorder="false" applyAlignment="true" applyProtection="false">
      <alignment horizontal="general" vertical="center" textRotation="0" wrapText="true" indent="0" shrinkToFit="false"/>
      <protection locked="true" hidden="false"/>
    </xf>
    <xf numFmtId="164" fontId="108" fillId="24" borderId="10" xfId="0" applyFont="true" applyBorder="true" applyAlignment="true" applyProtection="false">
      <alignment horizontal="left" vertical="center" textRotation="0" wrapText="true" indent="0" shrinkToFit="false"/>
      <protection locked="true" hidden="false"/>
    </xf>
    <xf numFmtId="164" fontId="108" fillId="24" borderId="18" xfId="0" applyFont="true" applyBorder="true" applyAlignment="true" applyProtection="false">
      <alignment horizontal="center" vertical="center" textRotation="0" wrapText="true" indent="0" shrinkToFit="false"/>
      <protection locked="true" hidden="false"/>
    </xf>
    <xf numFmtId="164" fontId="130" fillId="24" borderId="0" xfId="0" applyFont="true" applyBorder="false" applyAlignment="false" applyProtection="false">
      <alignment horizontal="general" vertical="center" textRotation="0" wrapText="false" indent="0" shrinkToFit="false"/>
      <protection locked="true" hidden="false"/>
    </xf>
    <xf numFmtId="164" fontId="108" fillId="24" borderId="0" xfId="0" applyFont="true" applyBorder="false" applyAlignment="true" applyProtection="false">
      <alignment horizontal="left" vertical="center" textRotation="0" wrapText="false" indent="0" shrinkToFit="false"/>
      <protection locked="true" hidden="false"/>
    </xf>
    <xf numFmtId="164" fontId="108" fillId="24" borderId="52" xfId="0" applyFont="true" applyBorder="true" applyAlignment="true" applyProtection="false">
      <alignment horizontal="center" vertical="center" textRotation="0" wrapText="false" indent="0" shrinkToFit="false"/>
      <protection locked="true" hidden="false"/>
    </xf>
    <xf numFmtId="164" fontId="108" fillId="24" borderId="58" xfId="0" applyFont="true" applyBorder="true" applyAlignment="true" applyProtection="false">
      <alignment horizontal="general" vertical="center" textRotation="0" wrapText="true" indent="0" shrinkToFit="false"/>
      <protection locked="true" hidden="false"/>
    </xf>
    <xf numFmtId="164" fontId="108" fillId="24" borderId="58" xfId="0" applyFont="true" applyBorder="true" applyAlignment="true" applyProtection="false">
      <alignment horizontal="center" vertical="center" textRotation="0" wrapText="false" indent="0" shrinkToFit="false"/>
      <protection locked="true" hidden="false"/>
    </xf>
    <xf numFmtId="164" fontId="108" fillId="24" borderId="27" xfId="0" applyFont="true" applyBorder="true" applyAlignment="true" applyProtection="false">
      <alignment horizontal="center" vertical="center" textRotation="0" wrapText="false" indent="0" shrinkToFit="false"/>
      <protection locked="true" hidden="false"/>
    </xf>
    <xf numFmtId="164" fontId="108" fillId="24" borderId="58" xfId="0" applyFont="true" applyBorder="true" applyAlignment="false" applyProtection="false">
      <alignment horizontal="general" vertical="center" textRotation="0" wrapText="false" indent="0" shrinkToFit="false"/>
      <protection locked="true" hidden="false"/>
    </xf>
    <xf numFmtId="164" fontId="129" fillId="24" borderId="0" xfId="59" applyFont="true" applyBorder="false" applyAlignment="false" applyProtection="false">
      <alignment horizontal="general" vertical="center" textRotation="0" wrapText="false" indent="0" shrinkToFit="false"/>
      <protection locked="true" hidden="false"/>
    </xf>
    <xf numFmtId="164" fontId="132" fillId="24" borderId="0" xfId="59" applyFont="true" applyBorder="false" applyAlignment="false" applyProtection="false">
      <alignment horizontal="general" vertical="center" textRotation="0" wrapText="false" indent="0" shrinkToFit="false"/>
      <protection locked="true" hidden="false"/>
    </xf>
    <xf numFmtId="164" fontId="133" fillId="0" borderId="0" xfId="59" applyFont="true" applyBorder="false" applyAlignment="false" applyProtection="false">
      <alignment horizontal="general" vertical="center" textRotation="0" wrapText="false" indent="0" shrinkToFit="false"/>
      <protection locked="true" hidden="false"/>
    </xf>
    <xf numFmtId="164" fontId="0" fillId="24" borderId="0" xfId="59" applyFont="true" applyBorder="false" applyAlignment="false" applyProtection="false">
      <alignment horizontal="general" vertical="center" textRotation="0" wrapText="false" indent="0" shrinkToFit="false"/>
      <protection locked="true" hidden="false"/>
    </xf>
    <xf numFmtId="164" fontId="131" fillId="24" borderId="10" xfId="59" applyFont="true" applyBorder="true" applyAlignment="true" applyProtection="false">
      <alignment horizontal="center" vertical="center" textRotation="0" wrapText="false" indent="0" shrinkToFit="false"/>
      <protection locked="true" hidden="false"/>
    </xf>
    <xf numFmtId="164" fontId="131" fillId="24" borderId="10" xfId="59" applyFont="true" applyBorder="true" applyAlignment="true" applyProtection="false">
      <alignment horizontal="center" vertical="center" textRotation="0" wrapText="false" indent="0" shrinkToFit="true"/>
      <protection locked="true" hidden="false"/>
    </xf>
    <xf numFmtId="164" fontId="131" fillId="24" borderId="10" xfId="59" applyFont="true" applyBorder="true" applyAlignment="true" applyProtection="false">
      <alignment horizontal="center" vertical="center" textRotation="0" wrapText="true" indent="0" shrinkToFit="true"/>
      <protection locked="true" hidden="false"/>
    </xf>
    <xf numFmtId="164" fontId="131" fillId="24" borderId="10" xfId="59" applyFont="true" applyBorder="true" applyAlignment="true" applyProtection="false">
      <alignment horizontal="center" vertical="center" textRotation="255" wrapText="false" indent="0" shrinkToFit="false"/>
      <protection locked="true" hidden="false"/>
    </xf>
    <xf numFmtId="164" fontId="131" fillId="24" borderId="10" xfId="59" applyFont="true" applyBorder="true" applyAlignment="true" applyProtection="false">
      <alignment horizontal="center" vertical="center" textRotation="0" wrapText="true" indent="0" shrinkToFit="false"/>
      <protection locked="true" hidden="false"/>
    </xf>
    <xf numFmtId="164" fontId="131" fillId="24" borderId="10" xfId="59" applyFont="true" applyBorder="true" applyAlignment="true" applyProtection="false">
      <alignment horizontal="general" vertical="center" textRotation="0" wrapText="true" indent="0" shrinkToFit="false"/>
      <protection locked="true" hidden="false"/>
    </xf>
    <xf numFmtId="164" fontId="131" fillId="24" borderId="10" xfId="59" applyFont="true" applyBorder="true" applyAlignment="true" applyProtection="false">
      <alignment horizontal="left" vertical="center" textRotation="0" wrapText="true" indent="0" shrinkToFit="false"/>
      <protection locked="true" hidden="false"/>
    </xf>
    <xf numFmtId="164" fontId="134" fillId="24" borderId="10" xfId="59" applyFont="true" applyBorder="true" applyAlignment="true" applyProtection="false">
      <alignment horizontal="left" vertical="center" textRotation="0" wrapText="true" indent="0" shrinkToFit="false"/>
      <protection locked="true" hidden="false"/>
    </xf>
    <xf numFmtId="164" fontId="132" fillId="24" borderId="11" xfId="59" applyFont="true" applyBorder="true" applyAlignment="true" applyProtection="false">
      <alignment horizontal="left" vertical="center" textRotation="0" wrapText="true" indent="0" shrinkToFit="false"/>
      <protection locked="true" hidden="false"/>
    </xf>
    <xf numFmtId="164" fontId="132" fillId="24" borderId="0" xfId="59" applyFont="true" applyBorder="false" applyAlignment="true" applyProtection="false">
      <alignment horizontal="left" vertical="center" textRotation="0" wrapText="true" indent="0" shrinkToFit="false"/>
      <protection locked="true" hidden="false"/>
    </xf>
    <xf numFmtId="164" fontId="132" fillId="24" borderId="10" xfId="59" applyFont="true" applyBorder="true" applyAlignment="true" applyProtection="false">
      <alignment horizontal="left" vertical="center" textRotation="0" wrapText="true" indent="0" shrinkToFit="false"/>
      <protection locked="true" hidden="false"/>
    </xf>
    <xf numFmtId="164" fontId="129" fillId="24" borderId="0" xfId="59" applyFont="true" applyBorder="false" applyAlignment="true" applyProtection="false">
      <alignment horizontal="general" vertical="top" textRotation="0" wrapText="false" indent="0" shrinkToFit="false"/>
      <protection locked="true" hidden="false"/>
    </xf>
    <xf numFmtId="164" fontId="0" fillId="24" borderId="0" xfId="59" applyFont="true" applyBorder="false" applyAlignment="true" applyProtection="false">
      <alignment horizontal="general" vertical="top" textRotation="0" wrapText="false" indent="0" shrinkToFit="false"/>
      <protection locked="true" hidden="false"/>
    </xf>
    <xf numFmtId="164" fontId="132" fillId="24" borderId="10" xfId="59" applyFont="true" applyBorder="true" applyAlignment="true" applyProtection="false">
      <alignment horizontal="center" vertical="center" textRotation="0" wrapText="false" indent="0" shrinkToFit="false"/>
      <protection locked="true" hidden="false"/>
    </xf>
    <xf numFmtId="164" fontId="132" fillId="24" borderId="10" xfId="59" applyFont="true" applyBorder="true" applyAlignment="true" applyProtection="false">
      <alignment horizontal="center" vertical="center" textRotation="0" wrapText="false" indent="0" shrinkToFit="true"/>
      <protection locked="true" hidden="false"/>
    </xf>
    <xf numFmtId="164" fontId="132" fillId="24" borderId="10" xfId="59" applyFont="true" applyBorder="true" applyAlignment="true" applyProtection="false">
      <alignment horizontal="center" vertical="center" textRotation="0" wrapText="true" indent="0" shrinkToFit="true"/>
      <protection locked="true" hidden="false"/>
    </xf>
    <xf numFmtId="164" fontId="29" fillId="24" borderId="0" xfId="59" applyFont="true" applyBorder="false" applyAlignment="false" applyProtection="false">
      <alignment horizontal="general" vertical="center" textRotation="0" wrapText="false" indent="0" shrinkToFit="false"/>
      <protection locked="true" hidden="false"/>
    </xf>
    <xf numFmtId="164" fontId="132" fillId="24" borderId="10" xfId="59" applyFont="true" applyBorder="true" applyAlignment="true" applyProtection="false">
      <alignment horizontal="center" vertical="center" textRotation="0" wrapText="true" indent="0" shrinkToFit="false"/>
      <protection locked="true" hidden="false"/>
    </xf>
    <xf numFmtId="164" fontId="132" fillId="24" borderId="10" xfId="59" applyFont="true" applyBorder="true" applyAlignment="true" applyProtection="false">
      <alignment horizontal="general" vertical="center" textRotation="0" wrapText="true" indent="0" shrinkToFit="false"/>
      <protection locked="true" hidden="false"/>
    </xf>
    <xf numFmtId="164" fontId="132" fillId="24" borderId="0" xfId="59" applyFont="true" applyBorder="true" applyAlignment="true" applyProtection="false">
      <alignment horizontal="left" vertical="top" textRotation="0" wrapText="true" indent="0" shrinkToFit="false"/>
      <protection locked="true" hidden="false"/>
    </xf>
    <xf numFmtId="164" fontId="0" fillId="0" borderId="0" xfId="0" applyFont="true" applyBorder="false" applyAlignment="false" applyProtection="false">
      <alignment horizontal="general" vertical="center" textRotation="0" wrapText="false" indent="0" shrinkToFit="false"/>
      <protection locked="true" hidden="false"/>
    </xf>
    <xf numFmtId="164" fontId="40" fillId="0" borderId="0" xfId="66" applyFont="true" applyBorder="false" applyAlignment="true" applyProtection="false">
      <alignment horizontal="general" vertical="center" textRotation="0" wrapText="false" indent="0" shrinkToFit="false"/>
      <protection locked="true" hidden="false"/>
    </xf>
    <xf numFmtId="167" fontId="40" fillId="0" borderId="109" xfId="0" applyFont="true" applyBorder="true" applyAlignment="false" applyProtection="false">
      <alignment horizontal="general" vertical="center" textRotation="0" wrapText="false" indent="0" shrinkToFit="false"/>
      <protection locked="true" hidden="false"/>
    </xf>
    <xf numFmtId="167" fontId="40" fillId="0" borderId="111" xfId="0" applyFont="true" applyBorder="true" applyAlignment="false" applyProtection="false">
      <alignment horizontal="general" vertical="center" textRotation="0" wrapText="false" indent="0" shrinkToFit="false"/>
      <protection locked="true" hidden="false"/>
    </xf>
    <xf numFmtId="164" fontId="0" fillId="0" borderId="30" xfId="0" applyFont="true" applyBorder="true" applyAlignment="false" applyProtection="false">
      <alignment horizontal="general" vertical="center" textRotation="0" wrapText="false" indent="0" shrinkToFit="false"/>
      <protection locked="true" hidden="false"/>
    </xf>
    <xf numFmtId="164" fontId="46" fillId="0" borderId="19" xfId="0" applyFont="true" applyBorder="true" applyAlignment="false" applyProtection="false">
      <alignment horizontal="general" vertical="center" textRotation="0" wrapText="false" indent="0" shrinkToFit="false"/>
      <protection locked="true" hidden="false"/>
    </xf>
    <xf numFmtId="164" fontId="40" fillId="0" borderId="109" xfId="66" applyFont="true" applyBorder="true" applyAlignment="true" applyProtection="false">
      <alignment horizontal="general" vertical="center" textRotation="0" wrapText="false" indent="0" shrinkToFit="false"/>
      <protection locked="true" hidden="false"/>
    </xf>
    <xf numFmtId="164" fontId="40" fillId="0" borderId="111" xfId="66" applyFont="true" applyBorder="true" applyAlignment="true" applyProtection="false">
      <alignment horizontal="general" vertical="center" textRotation="0" wrapText="true" indent="0" shrinkToFit="false"/>
      <protection locked="true" hidden="false"/>
    </xf>
    <xf numFmtId="164" fontId="40" fillId="0" borderId="111" xfId="66" applyFont="true" applyBorder="true" applyAlignment="true" applyProtection="false">
      <alignment horizontal="general" vertical="center" textRotation="0" wrapText="false" indent="0" shrinkToFit="false"/>
      <protection locked="true" hidden="false"/>
    </xf>
    <xf numFmtId="165" fontId="65" fillId="0" borderId="111" xfId="66" applyFont="true" applyBorder="true" applyAlignment="true" applyProtection="false">
      <alignment horizontal="general" vertical="center" textRotation="0" wrapText="false" indent="0" shrinkToFit="false"/>
      <protection locked="true" hidden="false"/>
    </xf>
    <xf numFmtId="165" fontId="65" fillId="0" borderId="112" xfId="66" applyFont="true" applyBorder="true" applyAlignment="true" applyProtection="false">
      <alignment horizontal="general" vertical="center" textRotation="0" wrapText="false" indent="0" shrinkToFit="false"/>
      <protection locked="true" hidden="false"/>
    </xf>
    <xf numFmtId="164" fontId="40" fillId="0" borderId="30" xfId="66" applyFont="true" applyBorder="true" applyAlignment="true" applyProtection="false">
      <alignment horizontal="general" vertical="center" textRotation="0" wrapText="false" indent="0" shrinkToFit="false"/>
      <protection locked="true" hidden="false"/>
    </xf>
    <xf numFmtId="164" fontId="40" fillId="0" borderId="19" xfId="66" applyFont="true" applyBorder="true" applyAlignment="true" applyProtection="false">
      <alignment horizontal="general" vertical="center" textRotation="0" wrapText="false" indent="0" shrinkToFit="false"/>
      <protection locked="true" hidden="false"/>
    </xf>
    <xf numFmtId="164" fontId="46" fillId="0" borderId="19" xfId="0" applyFont="true" applyBorder="true" applyAlignment="true" applyProtection="false">
      <alignment horizontal="general" vertical="center" textRotation="0" wrapText="true" indent="0" shrinkToFit="false"/>
      <protection locked="true" hidden="false"/>
    </xf>
    <xf numFmtId="164" fontId="46" fillId="0" borderId="74" xfId="0" applyFont="true" applyBorder="true" applyAlignment="true" applyProtection="false">
      <alignment horizontal="general" vertical="center" textRotation="0" wrapText="true" indent="0" shrinkToFit="false"/>
      <protection locked="true" hidden="false"/>
    </xf>
    <xf numFmtId="164" fontId="0" fillId="0" borderId="74" xfId="0" applyFont="true" applyBorder="true" applyAlignment="false" applyProtection="false">
      <alignment horizontal="general" vertical="center" textRotation="0" wrapText="false" indent="0" shrinkToFit="false"/>
      <protection locked="true" hidden="false"/>
    </xf>
    <xf numFmtId="167" fontId="46" fillId="0" borderId="22" xfId="0" applyFont="true" applyBorder="true" applyAlignment="false" applyProtection="false">
      <alignment horizontal="general" vertical="center" textRotation="0" wrapText="false" indent="0" shrinkToFit="false"/>
      <protection locked="true" hidden="false"/>
    </xf>
    <xf numFmtId="167" fontId="47" fillId="0" borderId="23" xfId="0" applyFont="true" applyBorder="true" applyAlignment="false" applyProtection="false">
      <alignment horizontal="general" vertical="center" textRotation="0" wrapText="false" indent="0" shrinkToFit="false"/>
      <protection locked="true" hidden="false"/>
    </xf>
    <xf numFmtId="177" fontId="47" fillId="24" borderId="25" xfId="19" applyFont="true" applyBorder="true" applyAlignment="true" applyProtection="true">
      <alignment horizontal="general" vertical="center" textRotation="0" wrapText="true" indent="0" shrinkToFit="false"/>
      <protection locked="true" hidden="false"/>
    </xf>
    <xf numFmtId="164" fontId="46" fillId="0" borderId="90" xfId="0" applyFont="true" applyBorder="true" applyAlignment="false" applyProtection="false">
      <alignment horizontal="general" vertical="center" textRotation="0" wrapText="false" indent="0" shrinkToFit="false"/>
      <protection locked="true" hidden="false"/>
    </xf>
    <xf numFmtId="164" fontId="65" fillId="0" borderId="37" xfId="66" applyFont="true" applyBorder="true" applyAlignment="true" applyProtection="false">
      <alignment horizontal="general" vertical="center" textRotation="0" wrapText="false" indent="0" shrinkToFit="false"/>
      <protection locked="true" hidden="false"/>
    </xf>
    <xf numFmtId="165" fontId="65" fillId="0" borderId="107" xfId="66" applyFont="true" applyBorder="true" applyAlignment="true" applyProtection="false">
      <alignment horizontal="general" vertical="center" textRotation="0" wrapText="false" indent="0" shrinkToFit="false"/>
      <protection locked="true" hidden="false"/>
    </xf>
    <xf numFmtId="164" fontId="40" fillId="0" borderId="107" xfId="66" applyFont="true" applyBorder="true" applyAlignment="true" applyProtection="false">
      <alignment horizontal="general" vertical="center" textRotation="0" wrapText="false" indent="0" shrinkToFit="false"/>
      <protection locked="true" hidden="false"/>
    </xf>
    <xf numFmtId="173" fontId="65" fillId="0" borderId="107" xfId="66" applyFont="true" applyBorder="true" applyAlignment="true" applyProtection="false">
      <alignment horizontal="general" vertical="center" textRotation="0" wrapText="false" indent="0" shrinkToFit="false"/>
      <protection locked="true" hidden="false"/>
    </xf>
    <xf numFmtId="173" fontId="65" fillId="0" borderId="38" xfId="66" applyFont="true" applyBorder="true" applyAlignment="true" applyProtection="false">
      <alignment horizontal="general" vertical="center" textRotation="0" wrapText="false" indent="0" shrinkToFit="false"/>
      <protection locked="true" hidden="false"/>
    </xf>
    <xf numFmtId="164" fontId="40" fillId="0" borderId="37" xfId="66" applyFont="true" applyBorder="true" applyAlignment="true" applyProtection="false">
      <alignment horizontal="general" vertical="center" textRotation="0" wrapText="false" indent="0" shrinkToFit="false"/>
      <protection locked="true" hidden="false"/>
    </xf>
    <xf numFmtId="165" fontId="65" fillId="0" borderId="38" xfId="66" applyFont="true" applyBorder="true" applyAlignment="true" applyProtection="false">
      <alignment horizontal="general" vertical="center" textRotation="0" wrapText="false" indent="0" shrinkToFit="false"/>
      <protection locked="true" hidden="false"/>
    </xf>
    <xf numFmtId="167" fontId="46" fillId="0" borderId="0" xfId="0" applyFont="true" applyBorder="false" applyAlignment="false" applyProtection="false">
      <alignment horizontal="general" vertical="center" textRotation="0" wrapText="false" indent="0" shrinkToFit="false"/>
      <protection locked="true" hidden="false"/>
    </xf>
    <xf numFmtId="167" fontId="46" fillId="0" borderId="90" xfId="0" applyFont="true" applyBorder="true" applyAlignment="false" applyProtection="false">
      <alignment horizontal="general" vertical="center" textRotation="0" wrapText="false" indent="0" shrinkToFit="false"/>
      <protection locked="true" hidden="false"/>
    </xf>
    <xf numFmtId="164" fontId="0" fillId="0" borderId="35" xfId="0" applyFont="true" applyBorder="true" applyAlignment="false" applyProtection="false">
      <alignment horizontal="general" vertical="center" textRotation="0" wrapText="false" indent="0" shrinkToFit="false"/>
      <protection locked="true" hidden="false"/>
    </xf>
    <xf numFmtId="164" fontId="0" fillId="0" borderId="90" xfId="0" applyFont="true" applyBorder="true" applyAlignment="false" applyProtection="false">
      <alignment horizontal="general" vertical="center" textRotation="0" wrapText="false" indent="0" shrinkToFit="false"/>
      <protection locked="true" hidden="false"/>
    </xf>
    <xf numFmtId="164" fontId="46" fillId="0" borderId="34" xfId="0" applyFont="true" applyBorder="true" applyAlignment="false" applyProtection="false">
      <alignment horizontal="general" vertical="center" textRotation="0" wrapText="false" indent="0" shrinkToFit="false"/>
      <protection locked="true" hidden="false"/>
    </xf>
    <xf numFmtId="167" fontId="47" fillId="0" borderId="10" xfId="0" applyFont="true" applyBorder="true" applyAlignment="false" applyProtection="false">
      <alignment horizontal="general" vertical="center" textRotation="0" wrapText="false" indent="0" shrinkToFit="false"/>
      <protection locked="true" hidden="false"/>
    </xf>
    <xf numFmtId="164" fontId="46" fillId="0" borderId="39" xfId="0" applyFont="true" applyBorder="true" applyAlignment="false" applyProtection="false">
      <alignment horizontal="general" vertical="center" textRotation="0" wrapText="false" indent="0" shrinkToFit="false"/>
      <protection locked="true" hidden="false"/>
    </xf>
    <xf numFmtId="164" fontId="65" fillId="0" borderId="34" xfId="66" applyFont="true" applyBorder="true" applyAlignment="true" applyProtection="false">
      <alignment horizontal="general" vertical="center" textRotation="0" wrapText="false" indent="0" shrinkToFit="false"/>
      <protection locked="true" hidden="false"/>
    </xf>
    <xf numFmtId="165" fontId="65" fillId="0" borderId="10" xfId="66" applyFont="true" applyBorder="true" applyAlignment="true" applyProtection="false">
      <alignment horizontal="general" vertical="center" textRotation="0" wrapText="false" indent="0" shrinkToFit="false"/>
      <protection locked="true" hidden="false"/>
    </xf>
    <xf numFmtId="164" fontId="40" fillId="0" borderId="10" xfId="66" applyFont="true" applyBorder="true" applyAlignment="true" applyProtection="false">
      <alignment horizontal="general" vertical="center" textRotation="0" wrapText="false" indent="0" shrinkToFit="false"/>
      <protection locked="true" hidden="false"/>
    </xf>
    <xf numFmtId="168" fontId="65" fillId="0" borderId="23" xfId="66" applyFont="true" applyBorder="true" applyAlignment="true" applyProtection="false">
      <alignment horizontal="general" vertical="center" textRotation="0" wrapText="false" indent="0" shrinkToFit="false"/>
      <protection locked="true" hidden="false"/>
    </xf>
    <xf numFmtId="173" fontId="65" fillId="0" borderId="10" xfId="66" applyFont="true" applyBorder="true" applyAlignment="true" applyProtection="false">
      <alignment horizontal="general" vertical="center" textRotation="0" wrapText="false" indent="0" shrinkToFit="false"/>
      <protection locked="true" hidden="false"/>
    </xf>
    <xf numFmtId="173" fontId="65" fillId="0" borderId="24" xfId="66" applyFont="true" applyBorder="true" applyAlignment="true" applyProtection="false">
      <alignment horizontal="general" vertical="center" textRotation="0" wrapText="false" indent="0" shrinkToFit="false"/>
      <protection locked="true" hidden="false"/>
    </xf>
    <xf numFmtId="164" fontId="40" fillId="0" borderId="34" xfId="66" applyFont="true" applyBorder="true" applyAlignment="true" applyProtection="false">
      <alignment horizontal="general" vertical="center" textRotation="0" wrapText="false" indent="0" shrinkToFit="false"/>
      <protection locked="true" hidden="false"/>
    </xf>
    <xf numFmtId="165" fontId="65" fillId="0" borderId="24" xfId="66" applyFont="true" applyBorder="true" applyAlignment="true" applyProtection="false">
      <alignment horizontal="general" vertical="center" textRotation="0" wrapText="false" indent="0" shrinkToFit="false"/>
      <protection locked="true" hidden="false"/>
    </xf>
    <xf numFmtId="164" fontId="46" fillId="0" borderId="35" xfId="0" applyFont="true" applyBorder="true" applyAlignment="false" applyProtection="false">
      <alignment horizontal="general" vertical="center" textRotation="0" wrapText="false" indent="0" shrinkToFit="false"/>
      <protection locked="true" hidden="false"/>
    </xf>
    <xf numFmtId="164" fontId="0" fillId="0" borderId="40" xfId="0" applyFont="true" applyBorder="true" applyAlignment="false" applyProtection="false">
      <alignment horizontal="general" vertical="center" textRotation="0" wrapText="false" indent="0" shrinkToFit="false"/>
      <protection locked="true" hidden="false"/>
    </xf>
    <xf numFmtId="164" fontId="0" fillId="0" borderId="39" xfId="0" applyFont="true" applyBorder="true" applyAlignment="false" applyProtection="false">
      <alignment horizontal="general" vertical="center" textRotation="0" wrapText="false" indent="0" shrinkToFit="false"/>
      <protection locked="true" hidden="false"/>
    </xf>
    <xf numFmtId="164" fontId="46" fillId="0" borderId="61" xfId="0" applyFont="true" applyBorder="true" applyAlignment="false" applyProtection="false">
      <alignment horizontal="general" vertical="center" textRotation="0" wrapText="false" indent="0" shrinkToFit="false"/>
      <protection locked="true" hidden="false"/>
    </xf>
    <xf numFmtId="164" fontId="0" fillId="0" borderId="39" xfId="0" applyFont="true" applyBorder="true" applyAlignment="true" applyProtection="false">
      <alignment horizontal="general" vertical="center" textRotation="0" wrapText="true" indent="0" shrinkToFit="false"/>
      <protection locked="true" hidden="false"/>
    </xf>
    <xf numFmtId="167" fontId="46" fillId="0" borderId="34" xfId="0" applyFont="true" applyBorder="true" applyAlignment="false" applyProtection="false">
      <alignment horizontal="general" vertical="center" textRotation="0" wrapText="false" indent="0" shrinkToFit="false"/>
      <protection locked="true" hidden="false"/>
    </xf>
    <xf numFmtId="177" fontId="47" fillId="24" borderId="24" xfId="19" applyFont="true" applyBorder="true" applyAlignment="true" applyProtection="true">
      <alignment horizontal="general" vertical="center" textRotation="0" wrapText="true" indent="0" shrinkToFit="false"/>
      <protection locked="true" hidden="false"/>
    </xf>
    <xf numFmtId="179" fontId="0" fillId="0" borderId="0" xfId="0" applyFont="true" applyBorder="false" applyAlignment="false" applyProtection="false">
      <alignment horizontal="general" vertical="center" textRotation="0" wrapText="false" indent="0" shrinkToFit="false"/>
      <protection locked="true" hidden="false"/>
    </xf>
    <xf numFmtId="164" fontId="0" fillId="0" borderId="40" xfId="0" applyFont="true" applyBorder="true" applyAlignment="true" applyProtection="false">
      <alignment horizontal="general" vertical="center" textRotation="0" wrapText="true" indent="0" shrinkToFit="false"/>
      <protection locked="true" hidden="false"/>
    </xf>
    <xf numFmtId="164" fontId="65" fillId="0" borderId="44" xfId="66" applyFont="true" applyBorder="true" applyAlignment="true" applyProtection="false">
      <alignment horizontal="general" vertical="center" textRotation="0" wrapText="false" indent="0" shrinkToFit="false"/>
      <protection locked="true" hidden="false"/>
    </xf>
    <xf numFmtId="165" fontId="65" fillId="0" borderId="20" xfId="66" applyFont="true" applyBorder="true" applyAlignment="true" applyProtection="false">
      <alignment horizontal="general" vertical="center" textRotation="0" wrapText="false" indent="0" shrinkToFit="false"/>
      <protection locked="true" hidden="false"/>
    </xf>
    <xf numFmtId="164" fontId="40" fillId="0" borderId="20" xfId="66" applyFont="true" applyBorder="true" applyAlignment="true" applyProtection="false">
      <alignment horizontal="general" vertical="center" textRotation="0" wrapText="false" indent="0" shrinkToFit="false"/>
      <protection locked="true" hidden="false"/>
    </xf>
    <xf numFmtId="168" fontId="65" fillId="0" borderId="21" xfId="66" applyFont="true" applyBorder="true" applyAlignment="true" applyProtection="false">
      <alignment horizontal="general" vertical="center" textRotation="0" wrapText="false" indent="0" shrinkToFit="false"/>
      <protection locked="true" hidden="false"/>
    </xf>
    <xf numFmtId="173" fontId="65" fillId="0" borderId="20" xfId="66" applyFont="true" applyBorder="true" applyAlignment="true" applyProtection="false">
      <alignment horizontal="general" vertical="center" textRotation="0" wrapText="false" indent="0" shrinkToFit="false"/>
      <protection locked="true" hidden="false"/>
    </xf>
    <xf numFmtId="173" fontId="65" fillId="0" borderId="41" xfId="66" applyFont="true" applyBorder="true" applyAlignment="true" applyProtection="false">
      <alignment horizontal="general" vertical="center" textRotation="0" wrapText="false" indent="0" shrinkToFit="false"/>
      <protection locked="true" hidden="false"/>
    </xf>
    <xf numFmtId="164" fontId="65" fillId="0" borderId="38" xfId="66" applyFont="true" applyBorder="true" applyAlignment="true" applyProtection="false">
      <alignment horizontal="general" vertical="center" textRotation="0" wrapText="false" indent="0" shrinkToFit="false"/>
      <protection locked="true" hidden="false"/>
    </xf>
    <xf numFmtId="164" fontId="65" fillId="0" borderId="24" xfId="66" applyFont="true" applyBorder="true" applyAlignment="true" applyProtection="false">
      <alignment horizontal="general" vertical="center" textRotation="0" wrapText="false" indent="0" shrinkToFit="false"/>
      <protection locked="true" hidden="false"/>
    </xf>
    <xf numFmtId="167" fontId="136" fillId="0" borderId="0" xfId="0" applyFont="true" applyBorder="false" applyAlignment="false" applyProtection="false">
      <alignment horizontal="general" vertical="center" textRotation="0" wrapText="false" indent="0" shrinkToFit="false"/>
      <protection locked="true" hidden="false"/>
    </xf>
    <xf numFmtId="164" fontId="65" fillId="0" borderId="41" xfId="66" applyFont="true" applyBorder="true" applyAlignment="true" applyProtection="false">
      <alignment horizontal="general" vertical="center" textRotation="0" wrapText="false" indent="0" shrinkToFit="false"/>
      <protection locked="true" hidden="false"/>
    </xf>
    <xf numFmtId="164" fontId="40" fillId="0" borderId="130" xfId="66" applyFont="true" applyBorder="true" applyAlignment="true" applyProtection="false">
      <alignment horizontal="general" vertical="center" textRotation="0" wrapText="false" indent="0" shrinkToFit="false"/>
      <protection locked="true" hidden="false"/>
    </xf>
    <xf numFmtId="165" fontId="65" fillId="0" borderId="91" xfId="66" applyFont="true" applyBorder="true" applyAlignment="true" applyProtection="false">
      <alignment horizontal="general" vertical="center" textRotation="0" wrapText="false" indent="0" shrinkToFit="false"/>
      <protection locked="true" hidden="false"/>
    </xf>
    <xf numFmtId="164" fontId="46" fillId="0" borderId="37" xfId="0" applyFont="true" applyBorder="true" applyAlignment="false" applyProtection="false">
      <alignment horizontal="general" vertical="center" textRotation="0" wrapText="false" indent="0" shrinkToFit="false"/>
      <protection locked="true" hidden="false"/>
    </xf>
    <xf numFmtId="177" fontId="47" fillId="24" borderId="38" xfId="19" applyFont="true" applyBorder="true" applyAlignment="true" applyProtection="true">
      <alignment horizontal="general" vertical="center" textRotation="0" wrapText="true" indent="0" shrinkToFit="false"/>
      <protection locked="true" hidden="false"/>
    </xf>
    <xf numFmtId="164" fontId="46" fillId="0" borderId="44" xfId="0" applyFont="true" applyBorder="true" applyAlignment="false" applyProtection="false">
      <alignment horizontal="general" vertical="center" textRotation="0" wrapText="false" indent="0" shrinkToFit="false"/>
      <protection locked="true" hidden="false"/>
    </xf>
    <xf numFmtId="167" fontId="47" fillId="0" borderId="20" xfId="0" applyFont="true" applyBorder="true" applyAlignment="false" applyProtection="false">
      <alignment horizontal="general" vertical="center" textRotation="0" wrapText="false" indent="0" shrinkToFit="false"/>
      <protection locked="true" hidden="false"/>
    </xf>
    <xf numFmtId="177" fontId="47" fillId="24" borderId="41" xfId="19" applyFont="true" applyBorder="true" applyAlignment="true" applyProtection="true">
      <alignment horizontal="general" vertical="center" textRotation="0" wrapText="true" indent="0" shrinkToFit="false"/>
      <protection locked="true" hidden="false"/>
    </xf>
    <xf numFmtId="177" fontId="47" fillId="24" borderId="114" xfId="19" applyFont="true" applyBorder="true" applyAlignment="true" applyProtection="true">
      <alignment horizontal="general" vertical="center" textRotation="0" wrapText="true" indent="0" shrinkToFit="false"/>
      <protection locked="true" hidden="false"/>
    </xf>
    <xf numFmtId="164" fontId="46" fillId="0" borderId="40" xfId="0" applyFont="true" applyBorder="true" applyAlignment="false" applyProtection="false">
      <alignment horizontal="general" vertical="center" textRotation="0" wrapText="false" indent="0" shrinkToFit="false"/>
      <protection locked="true" hidden="false"/>
    </xf>
    <xf numFmtId="164" fontId="46" fillId="0" borderId="107" xfId="59" applyFont="true" applyBorder="true" applyAlignment="false" applyProtection="false">
      <alignment horizontal="general" vertical="center" textRotation="0" wrapText="false" indent="0" shrinkToFit="false"/>
      <protection locked="true" hidden="false"/>
    </xf>
    <xf numFmtId="164" fontId="46" fillId="0" borderId="10" xfId="59" applyFont="true" applyBorder="true" applyAlignment="false" applyProtection="false">
      <alignment horizontal="general" vertical="center" textRotation="0" wrapText="false" indent="0" shrinkToFit="false"/>
      <protection locked="true" hidden="false"/>
    </xf>
    <xf numFmtId="164" fontId="46" fillId="0" borderId="20" xfId="59" applyFont="true" applyBorder="true" applyAlignment="false" applyProtection="false">
      <alignment horizontal="general" vertical="center" textRotation="0" wrapText="false" indent="0" shrinkToFit="false"/>
      <protection locked="true" hidden="false"/>
    </xf>
    <xf numFmtId="180" fontId="40" fillId="0" borderId="111" xfId="66" applyFont="true" applyBorder="true" applyAlignment="true" applyProtection="false">
      <alignment horizontal="general" vertical="center" textRotation="0" wrapText="false" indent="0" shrinkToFit="false"/>
      <protection locked="true" hidden="false"/>
    </xf>
    <xf numFmtId="180" fontId="40" fillId="0" borderId="30" xfId="66" applyFont="true" applyBorder="true" applyAlignment="true" applyProtection="false">
      <alignment horizontal="general" vertical="center" textRotation="0" wrapText="false" indent="0" shrinkToFit="false"/>
      <protection locked="true" hidden="false"/>
    </xf>
    <xf numFmtId="164" fontId="9" fillId="0" borderId="0" xfId="0" applyFont="true" applyBorder="false" applyAlignment="false" applyProtection="false">
      <alignment horizontal="general" vertical="center" textRotation="0" wrapText="false" indent="0" shrinkToFit="false"/>
      <protection locked="true" hidden="false"/>
    </xf>
    <xf numFmtId="164" fontId="0" fillId="0" borderId="109" xfId="0" applyFont="true" applyBorder="true" applyAlignment="false" applyProtection="false">
      <alignment horizontal="general" vertical="center" textRotation="0" wrapText="false" indent="0" shrinkToFit="false"/>
      <protection locked="true" hidden="false"/>
    </xf>
    <xf numFmtId="164" fontId="0" fillId="0" borderId="110" xfId="0" applyFont="true" applyBorder="true" applyAlignment="false" applyProtection="false">
      <alignment horizontal="general" vertical="center" textRotation="0" wrapText="false" indent="0" shrinkToFit="false"/>
      <protection locked="true" hidden="false"/>
    </xf>
    <xf numFmtId="164" fontId="0" fillId="0" borderId="46" xfId="0" applyFont="true" applyBorder="true" applyAlignment="false" applyProtection="false">
      <alignment horizontal="general" vertical="center" textRotation="0" wrapText="false" indent="0" shrinkToFit="false"/>
      <protection locked="true" hidden="false"/>
    </xf>
    <xf numFmtId="165" fontId="9" fillId="0" borderId="111" xfId="19" applyFont="true" applyBorder="true" applyAlignment="true" applyProtection="true">
      <alignment horizontal="general" vertical="center" textRotation="0" wrapText="false" indent="0" shrinkToFit="false"/>
      <protection locked="true" hidden="false"/>
    </xf>
    <xf numFmtId="165" fontId="9" fillId="0" borderId="117" xfId="19" applyFont="true" applyBorder="true" applyAlignment="true" applyProtection="true">
      <alignment horizontal="general" vertical="center" textRotation="0" wrapText="false" indent="0" shrinkToFit="false"/>
      <protection locked="true" hidden="false"/>
    </xf>
    <xf numFmtId="164" fontId="0" fillId="0" borderId="37" xfId="0" applyFont="true" applyBorder="true" applyAlignment="false" applyProtection="false">
      <alignment horizontal="general" vertical="center" textRotation="0" wrapText="false" indent="0" shrinkToFit="false"/>
      <protection locked="true" hidden="false"/>
    </xf>
    <xf numFmtId="164" fontId="0" fillId="0" borderId="38" xfId="0" applyFont="true" applyBorder="true" applyAlignment="false" applyProtection="false">
      <alignment horizontal="general" vertical="center" textRotation="0" wrapText="false" indent="0" shrinkToFit="false"/>
      <protection locked="true" hidden="false"/>
    </xf>
    <xf numFmtId="173" fontId="9" fillId="0" borderId="107" xfId="0" applyFont="false" applyBorder="true" applyAlignment="false" applyProtection="false">
      <alignment horizontal="general" vertical="center" textRotation="0" wrapText="false" indent="0" shrinkToFit="false"/>
      <protection locked="true" hidden="false"/>
    </xf>
    <xf numFmtId="173" fontId="9" fillId="0" borderId="38" xfId="0" applyFont="false" applyBorder="true" applyAlignment="false" applyProtection="false">
      <alignment horizontal="general" vertical="center" textRotation="0" wrapText="false" indent="0" shrinkToFit="false"/>
      <protection locked="true" hidden="false"/>
    </xf>
    <xf numFmtId="164" fontId="0" fillId="0" borderId="131" xfId="0" applyFont="true" applyBorder="true" applyAlignment="false" applyProtection="false">
      <alignment horizontal="general" vertical="center" textRotation="0" wrapText="false" indent="0" shrinkToFit="false"/>
      <protection locked="true" hidden="false"/>
    </xf>
    <xf numFmtId="165" fontId="9" fillId="0" borderId="38" xfId="19" applyFont="true" applyBorder="true" applyAlignment="true" applyProtection="true">
      <alignment horizontal="general" vertical="center" textRotation="0" wrapText="false" indent="0" shrinkToFit="false"/>
      <protection locked="true" hidden="false"/>
    </xf>
    <xf numFmtId="164" fontId="0" fillId="0" borderId="34" xfId="0" applyFont="true" applyBorder="true" applyAlignment="false" applyProtection="false">
      <alignment horizontal="general" vertical="center" textRotation="0" wrapText="false" indent="0" shrinkToFit="false"/>
      <protection locked="true" hidden="false"/>
    </xf>
    <xf numFmtId="164" fontId="0" fillId="0" borderId="24" xfId="0" applyFont="true" applyBorder="true" applyAlignment="false" applyProtection="false">
      <alignment horizontal="general" vertical="center" textRotation="0" wrapText="false" indent="0" shrinkToFit="false"/>
      <protection locked="true" hidden="false"/>
    </xf>
    <xf numFmtId="173" fontId="9" fillId="0" borderId="10" xfId="0" applyFont="false" applyBorder="true" applyAlignment="false" applyProtection="false">
      <alignment horizontal="general" vertical="center" textRotation="0" wrapText="false" indent="0" shrinkToFit="false"/>
      <protection locked="true" hidden="false"/>
    </xf>
    <xf numFmtId="173" fontId="9" fillId="0" borderId="24" xfId="0" applyFont="false" applyBorder="true" applyAlignment="false" applyProtection="false">
      <alignment horizontal="general" vertical="center" textRotation="0" wrapText="false" indent="0" shrinkToFit="false"/>
      <protection locked="true" hidden="false"/>
    </xf>
    <xf numFmtId="164" fontId="0" fillId="0" borderId="17" xfId="0" applyFont="true" applyBorder="true" applyAlignment="false" applyProtection="false">
      <alignment horizontal="general" vertical="center" textRotation="0" wrapText="false" indent="0" shrinkToFit="false"/>
      <protection locked="true" hidden="false"/>
    </xf>
    <xf numFmtId="165" fontId="9" fillId="0" borderId="24" xfId="19" applyFont="true" applyBorder="true" applyAlignment="true" applyProtection="true">
      <alignment horizontal="general" vertical="center" textRotation="0" wrapText="false" indent="0" shrinkToFit="false"/>
      <protection locked="true" hidden="false"/>
    </xf>
    <xf numFmtId="164" fontId="0" fillId="0" borderId="42" xfId="0" applyFont="true" applyBorder="true" applyAlignment="false" applyProtection="false">
      <alignment horizontal="general" vertical="center" textRotation="0" wrapText="false" indent="0" shrinkToFit="false"/>
      <protection locked="true" hidden="false"/>
    </xf>
    <xf numFmtId="165" fontId="9" fillId="0" borderId="41" xfId="0" applyFont="false" applyBorder="true" applyAlignment="false" applyProtection="false">
      <alignment horizontal="general" vertical="center" textRotation="0" wrapText="false" indent="0" shrinkToFit="false"/>
      <protection locked="true" hidden="false"/>
    </xf>
    <xf numFmtId="164" fontId="9" fillId="0" borderId="10" xfId="0" applyFont="false" applyBorder="true" applyAlignment="false" applyProtection="false">
      <alignment horizontal="general" vertical="center" textRotation="0" wrapText="false" indent="0" shrinkToFit="false"/>
      <protection locked="true" hidden="false"/>
    </xf>
    <xf numFmtId="164" fontId="0" fillId="0" borderId="22" xfId="0" applyFont="true" applyBorder="true" applyAlignment="false" applyProtection="false">
      <alignment horizontal="general" vertical="center" textRotation="0" wrapText="false" indent="0" shrinkToFit="false"/>
      <protection locked="true" hidden="false"/>
    </xf>
    <xf numFmtId="164" fontId="9" fillId="0" borderId="23" xfId="0" applyFont="false" applyBorder="true" applyAlignment="false" applyProtection="false">
      <alignment horizontal="general" vertical="center" textRotation="0" wrapText="false" indent="0" shrinkToFit="false"/>
      <protection locked="true" hidden="false"/>
    </xf>
    <xf numFmtId="164" fontId="9" fillId="0" borderId="25" xfId="0" applyFont="false" applyBorder="true" applyAlignment="false" applyProtection="false">
      <alignment horizontal="general" vertical="center" textRotation="0" wrapText="false" indent="0" shrinkToFit="false"/>
      <protection locked="true" hidden="false"/>
    </xf>
    <xf numFmtId="164" fontId="0" fillId="0" borderId="44" xfId="0" applyFont="true" applyBorder="true" applyAlignment="false" applyProtection="false">
      <alignment horizontal="general" vertical="center" textRotation="0" wrapText="false" indent="0" shrinkToFit="false"/>
      <protection locked="true" hidden="false"/>
    </xf>
    <xf numFmtId="164" fontId="9" fillId="0" borderId="20" xfId="0" applyFont="false" applyBorder="true" applyAlignment="false" applyProtection="false">
      <alignment horizontal="general" vertical="center" textRotation="0" wrapText="false" indent="0" shrinkToFit="false"/>
      <protection locked="true" hidden="false"/>
    </xf>
    <xf numFmtId="164" fontId="9" fillId="0" borderId="41" xfId="0" applyFont="false" applyBorder="true" applyAlignment="false" applyProtection="false">
      <alignment horizontal="general" vertical="center" textRotation="0" wrapText="false" indent="0" shrinkToFit="false"/>
      <protection locked="true" hidden="false"/>
    </xf>
    <xf numFmtId="164" fontId="0" fillId="0" borderId="41" xfId="0" applyFont="true" applyBorder="true" applyAlignment="false" applyProtection="false">
      <alignment horizontal="general" vertical="center" textRotation="0" wrapText="false" indent="0" shrinkToFit="false"/>
      <protection locked="true" hidden="false"/>
    </xf>
    <xf numFmtId="164" fontId="46" fillId="0" borderId="0" xfId="0" applyFont="true" applyBorder="false" applyAlignment="true" applyProtection="false">
      <alignment horizontal="center" vertical="center" textRotation="0" wrapText="true" indent="0" shrinkToFit="false"/>
      <protection locked="true" hidden="false"/>
    </xf>
    <xf numFmtId="164" fontId="46" fillId="0" borderId="0" xfId="0" applyFont="true" applyBorder="false" applyAlignment="true" applyProtection="false">
      <alignment horizontal="left" vertical="center" textRotation="0" wrapText="false" indent="0" shrinkToFit="false"/>
      <protection locked="true" hidden="false"/>
    </xf>
    <xf numFmtId="164" fontId="136" fillId="0" borderId="0" xfId="0" applyFont="true" applyBorder="false" applyAlignment="false" applyProtection="false">
      <alignment horizontal="general" vertical="center" textRotation="0" wrapText="false" indent="0" shrinkToFit="false"/>
      <protection locked="true" hidden="false"/>
    </xf>
    <xf numFmtId="167" fontId="40" fillId="0" borderId="109" xfId="0" applyFont="true" applyBorder="true" applyAlignment="true" applyProtection="false">
      <alignment horizontal="center" vertical="center" textRotation="0" wrapText="false" indent="0" shrinkToFit="false"/>
      <protection locked="true" hidden="false"/>
    </xf>
    <xf numFmtId="167" fontId="40" fillId="0" borderId="112" xfId="0" applyFont="true" applyBorder="true" applyAlignment="true" applyProtection="false">
      <alignment horizontal="center" vertical="center" textRotation="0" wrapText="false" indent="0" shrinkToFit="false"/>
      <protection locked="true" hidden="false"/>
    </xf>
    <xf numFmtId="164" fontId="46" fillId="0" borderId="90" xfId="0" applyFont="true" applyBorder="true" applyAlignment="true" applyProtection="false">
      <alignment horizontal="center" vertical="center" textRotation="0" wrapText="false" indent="0" shrinkToFit="false"/>
      <protection locked="true" hidden="false"/>
    </xf>
    <xf numFmtId="164" fontId="46" fillId="0" borderId="90" xfId="0" applyFont="true" applyBorder="true" applyAlignment="true" applyProtection="false">
      <alignment horizontal="center" vertical="center" textRotation="0" wrapText="true" indent="0" shrinkToFit="false"/>
      <protection locked="true" hidden="false"/>
    </xf>
    <xf numFmtId="164" fontId="46" fillId="0" borderId="19" xfId="0" applyFont="true" applyBorder="true" applyAlignment="true" applyProtection="false">
      <alignment horizontal="center" vertical="center" textRotation="0" wrapText="true" indent="0" shrinkToFit="false"/>
      <protection locked="true" hidden="false"/>
    </xf>
    <xf numFmtId="164" fontId="46" fillId="0" borderId="19" xfId="56" applyFont="true" applyBorder="true" applyAlignment="true" applyProtection="false">
      <alignment horizontal="center" vertical="center" textRotation="0" wrapText="true" indent="0" shrinkToFit="false"/>
      <protection locked="true" hidden="false"/>
    </xf>
    <xf numFmtId="164" fontId="46" fillId="0" borderId="46" xfId="56" applyFont="true" applyBorder="true" applyAlignment="true" applyProtection="false">
      <alignment horizontal="center" vertical="center" textRotation="0" wrapText="true" indent="0" shrinkToFit="false"/>
      <protection locked="true" hidden="false"/>
    </xf>
    <xf numFmtId="164" fontId="46" fillId="0" borderId="110" xfId="56" applyFont="true" applyBorder="true" applyAlignment="true" applyProtection="false">
      <alignment horizontal="center" vertical="center" textRotation="0" wrapText="true" indent="0" shrinkToFit="false"/>
      <protection locked="true" hidden="false"/>
    </xf>
    <xf numFmtId="164" fontId="46" fillId="0" borderId="109" xfId="0" applyFont="true" applyBorder="true" applyAlignment="true" applyProtection="false">
      <alignment horizontal="center" vertical="center" textRotation="0" wrapText="true" indent="0" shrinkToFit="false"/>
      <protection locked="true" hidden="false"/>
    </xf>
    <xf numFmtId="164" fontId="46" fillId="0" borderId="111" xfId="0" applyFont="true" applyBorder="true" applyAlignment="true" applyProtection="false">
      <alignment horizontal="center" vertical="center" textRotation="0" wrapText="true" indent="0" shrinkToFit="false"/>
      <protection locked="true" hidden="false"/>
    </xf>
    <xf numFmtId="164" fontId="46" fillId="0" borderId="38" xfId="0" applyFont="true" applyBorder="true" applyAlignment="true" applyProtection="false">
      <alignment horizontal="center" vertical="center" textRotation="0" wrapText="false" indent="0" shrinkToFit="false"/>
      <protection locked="true" hidden="false"/>
    </xf>
    <xf numFmtId="164" fontId="46" fillId="0" borderId="30" xfId="0" applyFont="true" applyBorder="true" applyAlignment="true" applyProtection="false">
      <alignment horizontal="center" vertical="center" textRotation="0" wrapText="false" indent="0" shrinkToFit="false"/>
      <protection locked="true" hidden="false"/>
    </xf>
    <xf numFmtId="164" fontId="46" fillId="0" borderId="39" xfId="0" applyFont="true" applyBorder="true" applyAlignment="true" applyProtection="false">
      <alignment horizontal="center" vertical="center" textRotation="0" wrapText="true" indent="0" shrinkToFit="false"/>
      <protection locked="true" hidden="false"/>
    </xf>
    <xf numFmtId="164" fontId="46" fillId="0" borderId="40" xfId="0" applyFont="true" applyBorder="true" applyAlignment="true" applyProtection="false">
      <alignment horizontal="center" vertical="center" textRotation="0" wrapText="false" indent="0" shrinkToFit="false"/>
      <protection locked="true" hidden="false"/>
    </xf>
    <xf numFmtId="164" fontId="46" fillId="0" borderId="44" xfId="0" applyFont="true" applyBorder="true" applyAlignment="true" applyProtection="false">
      <alignment horizontal="center" vertical="center" textRotation="0" wrapText="true" indent="0" shrinkToFit="false"/>
      <protection locked="true" hidden="false"/>
    </xf>
    <xf numFmtId="164" fontId="46" fillId="0" borderId="20" xfId="0" applyFont="true" applyBorder="true" applyAlignment="true" applyProtection="false">
      <alignment horizontal="center" vertical="center" textRotation="0" wrapText="true" indent="0" shrinkToFit="false"/>
      <protection locked="true" hidden="false"/>
    </xf>
    <xf numFmtId="164" fontId="46" fillId="0" borderId="41" xfId="0" applyFont="true" applyBorder="true" applyAlignment="true" applyProtection="false">
      <alignment horizontal="center" vertical="center" textRotation="0" wrapText="true" indent="0" shrinkToFit="false"/>
      <protection locked="true" hidden="false"/>
    </xf>
    <xf numFmtId="164" fontId="46" fillId="0" borderId="44" xfId="19" applyFont="true" applyBorder="true" applyAlignment="true" applyProtection="true">
      <alignment horizontal="center" vertical="center" textRotation="0" wrapText="true" indent="0" shrinkToFit="false"/>
      <protection locked="true" hidden="false"/>
    </xf>
    <xf numFmtId="164" fontId="46" fillId="0" borderId="20" xfId="19" applyFont="true" applyBorder="true" applyAlignment="true" applyProtection="true">
      <alignment horizontal="center" vertical="center" textRotation="0" wrapText="true" indent="0" shrinkToFit="false"/>
      <protection locked="true" hidden="false"/>
    </xf>
    <xf numFmtId="164" fontId="46" fillId="0" borderId="43" xfId="19" applyFont="true" applyBorder="true" applyAlignment="true" applyProtection="true">
      <alignment horizontal="center" vertical="center" textRotation="0" wrapText="true" indent="0" shrinkToFit="false"/>
      <protection locked="true" hidden="false"/>
    </xf>
    <xf numFmtId="164" fontId="46" fillId="0" borderId="41" xfId="19" applyFont="true" applyBorder="true" applyAlignment="true" applyProtection="true">
      <alignment horizontal="center" vertical="center" textRotation="0" wrapText="true" indent="0" shrinkToFit="false"/>
      <protection locked="true" hidden="false"/>
    </xf>
    <xf numFmtId="164" fontId="40" fillId="0" borderId="41" xfId="0" applyFont="true" applyBorder="true" applyAlignment="true" applyProtection="false">
      <alignment horizontal="general" vertical="center" textRotation="0" wrapText="true" indent="0" shrinkToFit="false"/>
      <protection locked="true" hidden="false"/>
    </xf>
    <xf numFmtId="167" fontId="47" fillId="0" borderId="27" xfId="0" applyFont="true" applyBorder="true" applyAlignment="false" applyProtection="false">
      <alignment horizontal="general" vertical="center" textRotation="0" wrapText="false" indent="0" shrinkToFit="false"/>
      <protection locked="true" hidden="false"/>
    </xf>
    <xf numFmtId="177" fontId="47" fillId="0" borderId="22" xfId="19" applyFont="true" applyBorder="true" applyAlignment="true" applyProtection="true">
      <alignment horizontal="general" vertical="center" textRotation="0" wrapText="true" indent="0" shrinkToFit="false"/>
      <protection locked="true" hidden="false"/>
    </xf>
    <xf numFmtId="177" fontId="47" fillId="0" borderId="23" xfId="19" applyFont="true" applyBorder="true" applyAlignment="true" applyProtection="true">
      <alignment horizontal="general" vertical="center" textRotation="0" wrapText="true" indent="0" shrinkToFit="false"/>
      <protection locked="true" hidden="false"/>
    </xf>
    <xf numFmtId="177" fontId="47" fillId="0" borderId="25" xfId="19" applyFont="true" applyBorder="true" applyAlignment="true" applyProtection="true">
      <alignment horizontal="general" vertical="center" textRotation="0" wrapText="true" indent="0" shrinkToFit="false"/>
      <protection locked="true" hidden="false"/>
    </xf>
    <xf numFmtId="177" fontId="47" fillId="0" borderId="22" xfId="19" applyFont="true" applyBorder="true" applyAlignment="true" applyProtection="true">
      <alignment horizontal="right" vertical="center" textRotation="0" wrapText="true" indent="0" shrinkToFit="false"/>
      <protection locked="true" hidden="false"/>
    </xf>
    <xf numFmtId="177" fontId="47" fillId="0" borderId="23" xfId="19" applyFont="true" applyBorder="true" applyAlignment="true" applyProtection="true">
      <alignment horizontal="right" vertical="center" textRotation="0" wrapText="true" indent="0" shrinkToFit="false"/>
      <protection locked="true" hidden="false"/>
    </xf>
    <xf numFmtId="177" fontId="47" fillId="0" borderId="27" xfId="19" applyFont="true" applyBorder="true" applyAlignment="true" applyProtection="true">
      <alignment horizontal="right" vertical="center" textRotation="0" wrapText="true" indent="0" shrinkToFit="false"/>
      <protection locked="true" hidden="false"/>
    </xf>
    <xf numFmtId="177" fontId="47" fillId="0" borderId="38" xfId="19" applyFont="true" applyBorder="true" applyAlignment="true" applyProtection="true">
      <alignment horizontal="right" vertical="center" textRotation="0" wrapText="true" indent="0" shrinkToFit="false"/>
      <protection locked="true" hidden="false"/>
    </xf>
    <xf numFmtId="177" fontId="47" fillId="0" borderId="35" xfId="19" applyFont="true" applyBorder="true" applyAlignment="true" applyProtection="true">
      <alignment horizontal="right" vertical="center" textRotation="0" wrapText="true" indent="0" shrinkToFit="false"/>
      <protection locked="true" hidden="false"/>
    </xf>
    <xf numFmtId="164" fontId="46" fillId="0" borderId="35" xfId="56" applyFont="true" applyBorder="true" applyAlignment="true" applyProtection="false">
      <alignment horizontal="left" vertical="center" textRotation="0" wrapText="true" indent="0" shrinkToFit="false"/>
      <protection locked="true" hidden="false"/>
    </xf>
    <xf numFmtId="164" fontId="47" fillId="0" borderId="23" xfId="0" applyFont="true" applyBorder="true" applyAlignment="false" applyProtection="false">
      <alignment horizontal="general" vertical="center" textRotation="0" wrapText="false" indent="0" shrinkToFit="false"/>
      <protection locked="true" hidden="false"/>
    </xf>
    <xf numFmtId="177" fontId="46" fillId="0" borderId="36" xfId="48" applyFont="true" applyBorder="true" applyAlignment="true" applyProtection="true">
      <alignment horizontal="general" vertical="center" textRotation="0" wrapText="true" indent="0" shrinkToFit="false"/>
      <protection locked="true" hidden="false"/>
    </xf>
    <xf numFmtId="177" fontId="46" fillId="0" borderId="23" xfId="48" applyFont="true" applyBorder="true" applyAlignment="true" applyProtection="true">
      <alignment horizontal="general" vertical="center" textRotation="0" wrapText="true" indent="0" shrinkToFit="false"/>
      <protection locked="true" hidden="false"/>
    </xf>
    <xf numFmtId="164" fontId="46" fillId="0" borderId="25" xfId="56" applyFont="true" applyBorder="true" applyAlignment="true" applyProtection="false">
      <alignment horizontal="general" vertical="center" textRotation="0" wrapText="false" indent="0" shrinkToFit="false"/>
      <protection locked="true" hidden="false"/>
    </xf>
    <xf numFmtId="164" fontId="46" fillId="0" borderId="37" xfId="0" applyFont="true" applyBorder="true" applyAlignment="true" applyProtection="false">
      <alignment horizontal="center" vertical="center" textRotation="0" wrapText="true" indent="0" shrinkToFit="false"/>
      <protection locked="true" hidden="false"/>
    </xf>
    <xf numFmtId="164" fontId="46" fillId="0" borderId="107" xfId="0" applyFont="true" applyBorder="true" applyAlignment="true" applyProtection="false">
      <alignment horizontal="center" vertical="center" textRotation="0" wrapText="true" indent="0" shrinkToFit="false"/>
      <protection locked="true" hidden="false"/>
    </xf>
    <xf numFmtId="164" fontId="46" fillId="0" borderId="107" xfId="0" applyFont="true" applyBorder="true" applyAlignment="true" applyProtection="false">
      <alignment horizontal="center" vertical="center" textRotation="0" wrapText="false" indent="0" shrinkToFit="false"/>
      <protection locked="true" hidden="false"/>
    </xf>
    <xf numFmtId="164" fontId="46" fillId="0" borderId="107" xfId="19" applyFont="true" applyBorder="true" applyAlignment="true" applyProtection="true">
      <alignment horizontal="center" vertical="center" textRotation="0" wrapText="true" indent="0" shrinkToFit="false"/>
      <protection locked="true" hidden="false"/>
    </xf>
    <xf numFmtId="164" fontId="46" fillId="0" borderId="38" xfId="19" applyFont="true" applyBorder="true" applyAlignment="true" applyProtection="true">
      <alignment horizontal="center" vertical="center" textRotation="0" wrapText="true" indent="0" shrinkToFit="false"/>
      <protection locked="true" hidden="false"/>
    </xf>
    <xf numFmtId="164" fontId="46" fillId="0" borderId="132" xfId="56" applyFont="true" applyBorder="true" applyAlignment="true" applyProtection="false">
      <alignment horizontal="left" vertical="center" textRotation="0" wrapText="true" indent="0" shrinkToFit="false"/>
      <protection locked="true" hidden="false"/>
    </xf>
    <xf numFmtId="164" fontId="46" fillId="0" borderId="35" xfId="19" applyFont="true" applyBorder="true" applyAlignment="true" applyProtection="true">
      <alignment horizontal="center" vertical="center" textRotation="0" wrapText="true" indent="0" shrinkToFit="false"/>
      <protection locked="true" hidden="false"/>
    </xf>
    <xf numFmtId="167" fontId="47" fillId="0" borderId="18" xfId="0" applyFont="true" applyBorder="true" applyAlignment="false" applyProtection="false">
      <alignment horizontal="general" vertical="center" textRotation="0" wrapText="false" indent="0" shrinkToFit="false"/>
      <protection locked="true" hidden="false"/>
    </xf>
    <xf numFmtId="177" fontId="47" fillId="0" borderId="34" xfId="19" applyFont="true" applyBorder="true" applyAlignment="true" applyProtection="true">
      <alignment horizontal="general" vertical="center" textRotation="0" wrapText="true" indent="0" shrinkToFit="false"/>
      <protection locked="true" hidden="false"/>
    </xf>
    <xf numFmtId="177" fontId="47" fillId="0" borderId="10" xfId="19" applyFont="true" applyBorder="true" applyAlignment="true" applyProtection="true">
      <alignment horizontal="general" vertical="center" textRotation="0" wrapText="true" indent="0" shrinkToFit="false"/>
      <protection locked="true" hidden="false"/>
    </xf>
    <xf numFmtId="177" fontId="47" fillId="0" borderId="24" xfId="19" applyFont="true" applyBorder="true" applyAlignment="true" applyProtection="true">
      <alignment horizontal="general" vertical="center" textRotation="0" wrapText="true" indent="0" shrinkToFit="false"/>
      <protection locked="true" hidden="false"/>
    </xf>
    <xf numFmtId="177" fontId="47" fillId="0" borderId="34" xfId="19" applyFont="true" applyBorder="true" applyAlignment="true" applyProtection="true">
      <alignment horizontal="right" vertical="center" textRotation="0" wrapText="true" indent="0" shrinkToFit="false"/>
      <protection locked="true" hidden="false"/>
    </xf>
    <xf numFmtId="177" fontId="47" fillId="0" borderId="10" xfId="19" applyFont="true" applyBorder="true" applyAlignment="true" applyProtection="true">
      <alignment horizontal="right" vertical="center" textRotation="0" wrapText="true" indent="0" shrinkToFit="false"/>
      <protection locked="true" hidden="false"/>
    </xf>
    <xf numFmtId="177" fontId="47" fillId="0" borderId="18" xfId="19" applyFont="true" applyBorder="true" applyAlignment="true" applyProtection="true">
      <alignment horizontal="right" vertical="center" textRotation="0" wrapText="true" indent="0" shrinkToFit="false"/>
      <protection locked="true" hidden="false"/>
    </xf>
    <xf numFmtId="177" fontId="47" fillId="0" borderId="25" xfId="19" applyFont="true" applyBorder="true" applyAlignment="true" applyProtection="true">
      <alignment horizontal="right" vertical="center" textRotation="0" wrapText="true" indent="0" shrinkToFit="false"/>
      <protection locked="true" hidden="false"/>
    </xf>
    <xf numFmtId="177" fontId="47" fillId="0" borderId="39" xfId="19" applyFont="true" applyBorder="true" applyAlignment="true" applyProtection="true">
      <alignment horizontal="right" vertical="center" textRotation="0" wrapText="true" indent="0" shrinkToFit="false"/>
      <protection locked="true" hidden="false"/>
    </xf>
    <xf numFmtId="164" fontId="46" fillId="0" borderId="39" xfId="56" applyFont="true" applyBorder="true" applyAlignment="true" applyProtection="false">
      <alignment horizontal="left" vertical="center" textRotation="0" wrapText="true" indent="0" shrinkToFit="false"/>
      <protection locked="true" hidden="false"/>
    </xf>
    <xf numFmtId="164" fontId="47" fillId="0" borderId="10" xfId="0" applyFont="true" applyBorder="true" applyAlignment="false" applyProtection="false">
      <alignment horizontal="general" vertical="center" textRotation="0" wrapText="false" indent="0" shrinkToFit="false"/>
      <protection locked="true" hidden="false"/>
    </xf>
    <xf numFmtId="177" fontId="46" fillId="0" borderId="17" xfId="48" applyFont="true" applyBorder="true" applyAlignment="true" applyProtection="true">
      <alignment horizontal="general" vertical="center" textRotation="0" wrapText="true" indent="0" shrinkToFit="false"/>
      <protection locked="true" hidden="false"/>
    </xf>
    <xf numFmtId="177" fontId="46" fillId="0" borderId="10" xfId="48" applyFont="true" applyBorder="true" applyAlignment="true" applyProtection="true">
      <alignment horizontal="general" vertical="center" textRotation="0" wrapText="true" indent="0" shrinkToFit="false"/>
      <protection locked="true" hidden="false"/>
    </xf>
    <xf numFmtId="164" fontId="46" fillId="0" borderId="24" xfId="56" applyFont="true" applyBorder="true" applyAlignment="true" applyProtection="false">
      <alignment horizontal="general" vertical="center" textRotation="0" wrapText="false" indent="0" shrinkToFit="false"/>
      <protection locked="true" hidden="false"/>
    </xf>
    <xf numFmtId="164" fontId="46" fillId="0" borderId="84" xfId="0" applyFont="true" applyBorder="true" applyAlignment="true" applyProtection="false">
      <alignment horizontal="general" vertical="center" textRotation="0" wrapText="true" indent="0" shrinkToFit="false"/>
      <protection locked="true" hidden="false"/>
    </xf>
    <xf numFmtId="164" fontId="46" fillId="0" borderId="34" xfId="0" applyFont="true" applyBorder="true" applyAlignment="true" applyProtection="false">
      <alignment horizontal="center" vertical="center" textRotation="0" wrapText="true" indent="0" shrinkToFit="false"/>
      <protection locked="true" hidden="false"/>
    </xf>
    <xf numFmtId="164" fontId="46" fillId="0" borderId="10" xfId="0" applyFont="true" applyBorder="true" applyAlignment="true" applyProtection="false">
      <alignment horizontal="center" vertical="center" textRotation="0" wrapText="true" indent="0" shrinkToFit="false"/>
      <protection locked="true" hidden="false"/>
    </xf>
    <xf numFmtId="164" fontId="46" fillId="0" borderId="10" xfId="0" applyFont="true" applyBorder="true" applyAlignment="true" applyProtection="false">
      <alignment horizontal="center" vertical="center" textRotation="0" wrapText="false" indent="0" shrinkToFit="false"/>
      <protection locked="true" hidden="false"/>
    </xf>
    <xf numFmtId="164" fontId="46" fillId="0" borderId="10" xfId="19" applyFont="true" applyBorder="true" applyAlignment="true" applyProtection="true">
      <alignment horizontal="center" vertical="center" textRotation="0" wrapText="true" indent="0" shrinkToFit="false"/>
      <protection locked="true" hidden="false"/>
    </xf>
    <xf numFmtId="164" fontId="46" fillId="0" borderId="24" xfId="19" applyFont="true" applyBorder="true" applyAlignment="true" applyProtection="true">
      <alignment horizontal="center" vertical="center" textRotation="0" wrapText="true" indent="0" shrinkToFit="false"/>
      <protection locked="true" hidden="false"/>
    </xf>
    <xf numFmtId="164" fontId="46" fillId="0" borderId="133" xfId="56" applyFont="true" applyBorder="true" applyAlignment="true" applyProtection="false">
      <alignment horizontal="left" vertical="center" textRotation="0" wrapText="true" indent="0" shrinkToFit="false"/>
      <protection locked="true" hidden="false"/>
    </xf>
    <xf numFmtId="164" fontId="46" fillId="0" borderId="39" xfId="19" applyFont="true" applyBorder="true" applyAlignment="true" applyProtection="true">
      <alignment horizontal="center" vertical="center" textRotation="0" wrapText="true" indent="0" shrinkToFit="false"/>
      <protection locked="true" hidden="false"/>
    </xf>
    <xf numFmtId="164" fontId="47" fillId="0" borderId="10" xfId="0" applyFont="true" applyBorder="true" applyAlignment="true" applyProtection="false">
      <alignment horizontal="right" vertical="center" textRotation="0" wrapText="false" indent="0" shrinkToFit="false"/>
      <protection locked="true" hidden="false"/>
    </xf>
    <xf numFmtId="177" fontId="46" fillId="0" borderId="24" xfId="48" applyFont="true" applyBorder="true" applyAlignment="true" applyProtection="true">
      <alignment horizontal="general" vertical="center" textRotation="0" wrapText="true" indent="0" shrinkToFit="false"/>
      <protection locked="true" hidden="false"/>
    </xf>
    <xf numFmtId="164" fontId="46" fillId="0" borderId="40" xfId="19" applyFont="true" applyBorder="true" applyAlignment="true" applyProtection="true">
      <alignment horizontal="center" vertical="center" textRotation="0" wrapText="true" indent="0" shrinkToFit="false"/>
      <protection locked="true" hidden="false"/>
    </xf>
    <xf numFmtId="164" fontId="46" fillId="0" borderId="24" xfId="0" applyFont="true" applyBorder="true" applyAlignment="false" applyProtection="false">
      <alignment horizontal="general" vertical="center" textRotation="0" wrapText="false" indent="0" shrinkToFit="false"/>
      <protection locked="true" hidden="false"/>
    </xf>
    <xf numFmtId="164" fontId="46" fillId="0" borderId="20" xfId="0" applyFont="true" applyBorder="true" applyAlignment="true" applyProtection="false">
      <alignment horizontal="center" vertical="center" textRotation="0" wrapText="false" indent="0" shrinkToFit="false"/>
      <protection locked="true" hidden="false"/>
    </xf>
    <xf numFmtId="164" fontId="46" fillId="0" borderId="41" xfId="0" applyFont="true" applyBorder="true" applyAlignment="false" applyProtection="false">
      <alignment horizontal="general" vertical="center" textRotation="0" wrapText="false" indent="0" shrinkToFit="false"/>
      <protection locked="true" hidden="false"/>
    </xf>
    <xf numFmtId="164" fontId="46" fillId="0" borderId="133" xfId="0" applyFont="true" applyBorder="true" applyAlignment="false" applyProtection="false">
      <alignment horizontal="general" vertical="center" textRotation="0" wrapText="false" indent="0" shrinkToFit="false"/>
      <protection locked="true" hidden="false"/>
    </xf>
    <xf numFmtId="164" fontId="46" fillId="0" borderId="39" xfId="0" applyFont="true" applyBorder="true" applyAlignment="true" applyProtection="false">
      <alignment horizontal="left" vertical="center" textRotation="0" wrapText="true" indent="0" shrinkToFit="false"/>
      <protection locked="true" hidden="false"/>
    </xf>
    <xf numFmtId="164" fontId="46" fillId="0" borderId="17" xfId="56" applyFont="true" applyBorder="true" applyAlignment="true" applyProtection="false">
      <alignment horizontal="general" vertical="center" textRotation="0" wrapText="true" indent="0" shrinkToFit="false"/>
      <protection locked="true" hidden="false"/>
    </xf>
    <xf numFmtId="164" fontId="46" fillId="0" borderId="133" xfId="0" applyFont="true" applyBorder="true" applyAlignment="true" applyProtection="false">
      <alignment horizontal="left" vertical="center" textRotation="0" wrapText="true" indent="0" shrinkToFit="false"/>
      <protection locked="true" hidden="false"/>
    </xf>
    <xf numFmtId="167" fontId="47" fillId="0" borderId="43" xfId="0" applyFont="true" applyBorder="true" applyAlignment="false" applyProtection="false">
      <alignment horizontal="general" vertical="center" textRotation="0" wrapText="false" indent="0" shrinkToFit="false"/>
      <protection locked="true" hidden="false"/>
    </xf>
    <xf numFmtId="177" fontId="47" fillId="0" borderId="44" xfId="19" applyFont="true" applyBorder="true" applyAlignment="true" applyProtection="true">
      <alignment horizontal="general" vertical="center" textRotation="0" wrapText="true" indent="0" shrinkToFit="false"/>
      <protection locked="true" hidden="false"/>
    </xf>
    <xf numFmtId="177" fontId="47" fillId="0" borderId="20" xfId="19" applyFont="true" applyBorder="true" applyAlignment="true" applyProtection="true">
      <alignment horizontal="general" vertical="center" textRotation="0" wrapText="true" indent="0" shrinkToFit="false"/>
      <protection locked="true" hidden="false"/>
    </xf>
    <xf numFmtId="177" fontId="47" fillId="0" borderId="41" xfId="19" applyFont="true" applyBorder="true" applyAlignment="true" applyProtection="true">
      <alignment horizontal="general" vertical="center" textRotation="0" wrapText="true" indent="0" shrinkToFit="false"/>
      <protection locked="true" hidden="false"/>
    </xf>
    <xf numFmtId="177" fontId="47" fillId="0" borderId="44" xfId="19" applyFont="true" applyBorder="true" applyAlignment="true" applyProtection="true">
      <alignment horizontal="right" vertical="center" textRotation="0" wrapText="true" indent="0" shrinkToFit="false"/>
      <protection locked="true" hidden="false"/>
    </xf>
    <xf numFmtId="177" fontId="47" fillId="0" borderId="20" xfId="19" applyFont="true" applyBorder="true" applyAlignment="true" applyProtection="true">
      <alignment horizontal="right" vertical="center" textRotation="0" wrapText="true" indent="0" shrinkToFit="false"/>
      <protection locked="true" hidden="false"/>
    </xf>
    <xf numFmtId="177" fontId="47" fillId="0" borderId="43" xfId="19" applyFont="true" applyBorder="true" applyAlignment="true" applyProtection="true">
      <alignment horizontal="right" vertical="center" textRotation="0" wrapText="true" indent="0" shrinkToFit="false"/>
      <protection locked="true" hidden="false"/>
    </xf>
    <xf numFmtId="177" fontId="47" fillId="0" borderId="40" xfId="19" applyFont="true" applyBorder="true" applyAlignment="true" applyProtection="true">
      <alignment horizontal="right" vertical="center" textRotation="0" wrapText="true" indent="0" shrinkToFit="false"/>
      <protection locked="true" hidden="false"/>
    </xf>
    <xf numFmtId="164" fontId="46" fillId="0" borderId="40" xfId="0" applyFont="true" applyBorder="true" applyAlignment="true" applyProtection="false">
      <alignment horizontal="left" vertical="center" textRotation="0" wrapText="true" indent="0" shrinkToFit="false"/>
      <protection locked="true" hidden="false"/>
    </xf>
    <xf numFmtId="164" fontId="47" fillId="0" borderId="20" xfId="0" applyFont="true" applyBorder="true" applyAlignment="true" applyProtection="false">
      <alignment horizontal="right" vertical="center" textRotation="0" wrapText="false" indent="0" shrinkToFit="false"/>
      <protection locked="true" hidden="false"/>
    </xf>
    <xf numFmtId="177" fontId="46" fillId="0" borderId="42" xfId="48" applyFont="true" applyBorder="true" applyAlignment="true" applyProtection="true">
      <alignment horizontal="general" vertical="center" textRotation="0" wrapText="true" indent="0" shrinkToFit="false"/>
      <protection locked="true" hidden="false"/>
    </xf>
    <xf numFmtId="177" fontId="46" fillId="0" borderId="20" xfId="48" applyFont="true" applyBorder="true" applyAlignment="true" applyProtection="true">
      <alignment horizontal="general" vertical="center" textRotation="0" wrapText="true" indent="0" shrinkToFit="false"/>
      <protection locked="true" hidden="false"/>
    </xf>
    <xf numFmtId="177" fontId="46" fillId="0" borderId="41" xfId="48" applyFont="true" applyBorder="true" applyAlignment="true" applyProtection="true">
      <alignment horizontal="general" vertical="center" textRotation="0" wrapText="true" indent="0" shrinkToFit="false"/>
      <protection locked="true" hidden="false"/>
    </xf>
    <xf numFmtId="164" fontId="46" fillId="0" borderId="113" xfId="0" applyFont="true" applyBorder="true" applyAlignment="true" applyProtection="false">
      <alignment horizontal="left" vertical="center" textRotation="0" wrapText="true" indent="0" shrinkToFit="false"/>
      <protection locked="true" hidden="false"/>
    </xf>
    <xf numFmtId="164" fontId="46" fillId="0" borderId="0" xfId="0" applyFont="true" applyBorder="true" applyAlignment="true" applyProtection="false">
      <alignment horizontal="left" vertical="top" textRotation="0" wrapText="true" indent="0" shrinkToFit="false"/>
      <protection locked="true" hidden="false"/>
    </xf>
  </cellXfs>
  <cellStyles count="65">
    <cellStyle name="Normal" xfId="0" builtinId="0"/>
    <cellStyle name="Comma" xfId="15" builtinId="3"/>
    <cellStyle name="Comma [0]" xfId="16" builtinId="6"/>
    <cellStyle name="Currency" xfId="17" builtinId="4"/>
    <cellStyle name="Currency [0]" xfId="18" builtinId="7"/>
    <cellStyle name="Percent" xfId="19" builtinId="5"/>
    <cellStyle name="20% - アクセント 1 2" xfId="21"/>
    <cellStyle name="20% - アクセント 2 2" xfId="22"/>
    <cellStyle name="20% - アクセント 3 2" xfId="23"/>
    <cellStyle name="20% - アクセント 4 2" xfId="24"/>
    <cellStyle name="20% - アクセント 5 2" xfId="25"/>
    <cellStyle name="20% - アクセント 6 2" xfId="26"/>
    <cellStyle name="40% - アクセント 1 2" xfId="27"/>
    <cellStyle name="40% - アクセント 2 2" xfId="28"/>
    <cellStyle name="40% - アクセント 3 2" xfId="29"/>
    <cellStyle name="40% - アクセント 4 2" xfId="30"/>
    <cellStyle name="40% - アクセント 5 2" xfId="31"/>
    <cellStyle name="40% - アクセント 6 2" xfId="32"/>
    <cellStyle name="60% - アクセント 1 2" xfId="33"/>
    <cellStyle name="60% - アクセント 2 2" xfId="34"/>
    <cellStyle name="60% - アクセント 3 2" xfId="35"/>
    <cellStyle name="60% - アクセント 4 2" xfId="36"/>
    <cellStyle name="60% - アクセント 5 2" xfId="37"/>
    <cellStyle name="60% - アクセント 6 2" xfId="38"/>
    <cellStyle name="どちらでもない 2" xfId="39"/>
    <cellStyle name="アクセント 1 2" xfId="40"/>
    <cellStyle name="アクセント 2 2" xfId="41"/>
    <cellStyle name="アクセント 3 2" xfId="42"/>
    <cellStyle name="アクセント 4 2" xfId="43"/>
    <cellStyle name="アクセント 5 2" xfId="44"/>
    <cellStyle name="アクセント 6 2" xfId="45"/>
    <cellStyle name="タイトル 2" xfId="46"/>
    <cellStyle name="チェック セル 2" xfId="47"/>
    <cellStyle name="パーセント 2" xfId="48"/>
    <cellStyle name="メモ 2" xfId="49"/>
    <cellStyle name="リンク セル 2" xfId="50"/>
    <cellStyle name="入力 2" xfId="51"/>
    <cellStyle name="出力 2" xfId="52"/>
    <cellStyle name="悪い 2" xfId="53"/>
    <cellStyle name="桁区切り 2" xfId="54"/>
    <cellStyle name="標準 10" xfId="55"/>
    <cellStyle name="標準 2" xfId="56"/>
    <cellStyle name="標準 2 2" xfId="57"/>
    <cellStyle name="標準 2 3" xfId="58"/>
    <cellStyle name="標準 2 4" xfId="59"/>
    <cellStyle name="標準 3" xfId="60"/>
    <cellStyle name="標準 3 2" xfId="61"/>
    <cellStyle name="標準 3 2 2" xfId="62"/>
    <cellStyle name="標準 3 3" xfId="63"/>
    <cellStyle name="標準 3 3 2" xfId="64"/>
    <cellStyle name="標準 3 4" xfId="65"/>
    <cellStyle name="標準 4" xfId="66"/>
    <cellStyle name="標準 4 2" xfId="67"/>
    <cellStyle name="標準 5" xfId="68"/>
    <cellStyle name="良い 2" xfId="69"/>
    <cellStyle name="見出し 1 2" xfId="70"/>
    <cellStyle name="見出し 2 2" xfId="71"/>
    <cellStyle name="見出し 3 2" xfId="72"/>
    <cellStyle name="見出し 4 2" xfId="73"/>
    <cellStyle name="計算 2" xfId="74"/>
    <cellStyle name="説明文 2" xfId="75"/>
    <cellStyle name="警告文 2" xfId="76"/>
    <cellStyle name="集計 2" xfId="77"/>
    <cellStyle name="*unknown*" xfId="20" builtinId="8"/>
    <cellStyle name="Excel Built-in Comma [0]" xfId="78"/>
  </cellStyles>
  <dxfs count="66">
    <dxf>
      <font>
        <color rgb="FF948A54"/>
      </font>
      <fill>
        <patternFill>
          <bgColor rgb="FFDDD9C3"/>
        </patternFill>
      </fill>
      <border diagonalUp="false" diagonalDown="false">
        <left style="thin"/>
        <right style="thin"/>
        <top style="thin"/>
        <bottom style="thin"/>
        <diagonal/>
      </border>
    </dxf>
    <dxf>
      <font>
        <color rgb="FF948A54"/>
      </font>
      <fill>
        <patternFill>
          <bgColor rgb="FFDDD9C3"/>
        </patternFill>
      </fill>
      <border diagonalUp="false" diagonalDown="false">
        <left style="thin"/>
        <right style="thin"/>
        <top style="thin"/>
        <bottom style="thin"/>
        <diagonal/>
      </border>
    </dxf>
    <dxf>
      <font>
        <color rgb="FF948A54"/>
      </font>
      <fill>
        <patternFill>
          <bgColor rgb="FFDDD9C3"/>
        </patternFill>
      </fill>
    </dxf>
    <dxf>
      <fill>
        <patternFill>
          <bgColor rgb="FFFFFF99"/>
        </patternFill>
      </fill>
    </dxf>
    <dxf>
      <font>
        <color rgb="FFFFFFFF"/>
      </font>
      <fill>
        <patternFill>
          <bgColor rgb="FFFFFFFF"/>
        </patternFill>
      </fill>
      <border diagonalUp="false" diagonalDown="false">
        <left/>
        <right/>
        <top/>
        <bottom/>
        <diagonal/>
      </border>
    </dxf>
    <dxf>
      <font>
        <color rgb="FFA0A0A0"/>
      </font>
      <fill>
        <patternFill>
          <bgColor rgb="FFA6A6A6"/>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border diagonalUp="false" diagonalDown="false">
        <left/>
        <right/>
        <top/>
        <bottom/>
        <diagonal/>
      </border>
    </dxf>
    <dxf>
      <font>
        <color rgb="FFA0A0A0"/>
      </font>
      <fill>
        <patternFill>
          <bgColor rgb="FFA0A0A0"/>
        </patternFill>
      </fill>
      <border diagonalUp="false" diagonalDown="false">
        <left/>
        <right/>
        <top/>
        <bottom/>
        <diagonal/>
      </border>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ont>
        <color rgb="FFDDD9C3"/>
      </font>
      <fill>
        <patternFill>
          <bgColor rgb="FFDDD9C3"/>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style="thin"/>
        <right/>
        <top/>
        <bottom/>
        <diagonal/>
      </border>
    </dxf>
    <dxf>
      <font>
        <color rgb="FFDDD9C3"/>
      </font>
      <fill>
        <patternFill>
          <bgColor rgb="FFDDD9C3"/>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ill>
        <patternFill>
          <bgColor rgb="FFFFFFFF"/>
        </patternFill>
      </fill>
    </dxf>
    <dxf>
      <font>
        <b val="1"/>
        <i val="0"/>
        <color rgb="FFFF0000"/>
      </font>
      <fill>
        <patternFill>
          <bgColor rgb="FFFDEADA"/>
        </patternFill>
      </fill>
    </dxf>
    <dxf>
      <font>
        <color rgb="FFA0A0A0"/>
      </font>
      <fill>
        <patternFill>
          <bgColor rgb="FFA6A6A6"/>
        </patternFill>
      </fill>
      <border diagonalUp="false" diagonalDown="false">
        <left/>
        <right/>
        <top/>
        <bottom/>
        <diagonal/>
      </border>
    </dxf>
    <dxf>
      <fill>
        <patternFill>
          <bgColor rgb="FFFFFFFF"/>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FFE5FC"/>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FDEADA"/>
        </patternFill>
      </fill>
    </dxf>
    <dxf>
      <font>
        <color rgb="FFDDD9C3"/>
      </font>
      <fill>
        <patternFill>
          <bgColor rgb="FFDDD9C3"/>
        </patternFill>
      </fill>
      <border diagonalUp="false" diagonalDown="false">
        <left/>
        <right/>
        <top/>
        <bottom/>
        <diagonal/>
      </border>
    </dxf>
    <dxf>
      <font>
        <b val="1"/>
        <i val="0"/>
        <color rgb="FFFF0000"/>
      </font>
    </dxf>
    <dxf>
      <fill>
        <patternFill>
          <bgColor rgb="FFFFFFCC"/>
        </patternFill>
      </fill>
    </dxf>
    <dxf>
      <font>
        <color rgb="FFEEECE1"/>
      </font>
      <fill>
        <patternFill>
          <bgColor rgb="FFEEECE1"/>
        </patternFill>
      </fill>
      <border diagonalUp="false" diagonalDown="false">
        <left/>
        <right/>
        <top/>
        <bottom/>
        <diagonal/>
      </border>
    </dxf>
    <dxf>
      <font>
        <color rgb="FFDDD9C3"/>
      </font>
      <fill>
        <patternFill>
          <bgColor rgb="FFDDD9C3"/>
        </patternFill>
      </fill>
      <border diagonalUp="false" diagonalDown="false">
        <left/>
        <right/>
        <top/>
        <bottom/>
        <diagonal/>
      </border>
    </dxf>
    <dxf>
      <border diagonalUp="false" diagonalDown="false">
        <left/>
        <right/>
        <top/>
        <bottom/>
        <diagonal/>
      </border>
    </dxf>
    <dxf>
      <font>
        <color rgb="FFDDD9C3"/>
      </font>
      <fill>
        <patternFill>
          <bgColor rgb="FFDDD9C3"/>
        </patternFill>
      </fill>
      <border diagonalUp="false" diagonalDown="false">
        <left style="thin"/>
        <right style="thin"/>
        <top style="thin"/>
        <bottom style="thin"/>
        <diagonal/>
      </border>
    </dxf>
    <dxf>
      <font>
        <color rgb="FFDDD9C3"/>
      </font>
      <fill>
        <patternFill>
          <bgColor rgb="FFDDD9C3"/>
        </patternFill>
      </fill>
      <border diagonalUp="false" diagonalDown="false">
        <left/>
        <right/>
        <top/>
        <bottom/>
        <diagonal/>
      </border>
    </dxf>
    <dxf>
      <fill>
        <patternFill>
          <bgColor rgb="FFE6E0EC"/>
        </patternFill>
      </fill>
    </dxf>
    <dxf>
      <font>
        <color rgb="FFDDD9C3"/>
      </font>
      <fill>
        <patternFill>
          <bgColor rgb="FFDDD9C3"/>
        </patternFill>
      </fill>
      <border diagonalUp="false" diagonalDown="false">
        <left/>
        <right/>
        <top/>
        <bottom/>
        <diagonal/>
      </border>
    </dxf>
    <dxf>
      <border diagonalUp="false" diagonalDown="false">
        <left/>
        <right/>
        <top/>
        <bottom/>
        <diagonal/>
      </border>
    </dxf>
    <dxf>
      <font>
        <color rgb="FFDDD9C3"/>
      </font>
      <fill>
        <patternFill>
          <bgColor rgb="FFDDD9C3"/>
        </patternFill>
      </fill>
      <border diagonalUp="false" diagonalDown="false">
        <left/>
        <right/>
        <top/>
        <bottom/>
        <diagonal/>
      </border>
    </dxf>
    <dxf>
      <fill>
        <patternFill>
          <bgColor rgb="FFFFFFFF"/>
        </patternFill>
      </fill>
    </dxf>
  </dxfs>
  <colors>
    <indexedColors>
      <rgbColor rgb="FF000000"/>
      <rgbColor rgb="FFFFFFFF"/>
      <rgbColor rgb="FFFF0000"/>
      <rgbColor rgb="FF00FF00"/>
      <rgbColor rgb="FF0000FF"/>
      <rgbColor rgb="FFFFFF00"/>
      <rgbColor rgb="FFFF00FF"/>
      <rgbColor rgb="FFDDD9C3"/>
      <rgbColor rgb="FF800000"/>
      <rgbColor rgb="FF008000"/>
      <rgbColor rgb="FF000080"/>
      <rgbColor rgb="FF948A54"/>
      <rgbColor rgb="FF800080"/>
      <rgbColor rgb="FFFFE5FC"/>
      <rgbColor rgb="FFC0C0C0"/>
      <rgbColor rgb="FF808080"/>
      <rgbColor rgb="FFA6A6A6"/>
      <rgbColor rgb="FF7F7F7F"/>
      <rgbColor rgb="FFFFFFCC"/>
      <rgbColor rgb="FFCCFFFF"/>
      <rgbColor rgb="FF660066"/>
      <rgbColor rgb="FFFF8080"/>
      <rgbColor rgb="FF0066CC"/>
      <rgbColor rgb="FFCCCCFF"/>
      <rgbColor rgb="FF000080"/>
      <rgbColor rgb="FFFF00FF"/>
      <rgbColor rgb="FFFFC000"/>
      <rgbColor rgb="FFE6E0EC"/>
      <rgbColor rgb="FF800080"/>
      <rgbColor rgb="FF800000"/>
      <rgbColor rgb="FFFFF2CC"/>
      <rgbColor rgb="FF0000FF"/>
      <rgbColor rgb="FFD9D9D9"/>
      <rgbColor rgb="FFF2F2F2"/>
      <rgbColor rgb="FFCCFFCC"/>
      <rgbColor rgb="FFFFFF99"/>
      <rgbColor rgb="FF99CCFF"/>
      <rgbColor rgb="FFFF99CC"/>
      <rgbColor rgb="FFCC99FF"/>
      <rgbColor rgb="FFFFCC99"/>
      <rgbColor rgb="FFEEECE1"/>
      <rgbColor rgb="FF33CCCC"/>
      <rgbColor rgb="FFA0A0A0"/>
      <rgbColor rgb="FFFFCC00"/>
      <rgbColor rgb="FFFF9900"/>
      <rgbColor rgb="FFFF6600"/>
      <rgbColor rgb="FF595959"/>
      <rgbColor rgb="FF969696"/>
      <rgbColor rgb="FF003366"/>
      <rgbColor rgb="FF339966"/>
      <rgbColor rgb="FF003300"/>
      <rgbColor rgb="FF404040"/>
      <rgbColor rgb="FF993300"/>
      <rgbColor rgb="FFFDEADA"/>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CheckBox" autoLine="false" print="true" fmlaLink="別紙様式2-1 （処遇改善加算 総括表）!$BA$103" lockText="1" noThreeD="1"/>
</file>

<file path=xl/ctrlProps/ctrlProps11.xml><?xml version="1.0" encoding="utf-8"?>
<formControlPr xmlns="http://schemas.microsoft.com/office/spreadsheetml/2009/9/main" objectType="CheckBox" autoLine="false" print="true" fmlaLink="別紙様式2-1 （処遇改善加算 総括表）!$BA$53" lockText="1" noThreeD="1"/>
</file>

<file path=xl/ctrlProps/ctrlProps12.xml><?xml version="1.0" encoding="utf-8"?>
<formControlPr xmlns="http://schemas.microsoft.com/office/spreadsheetml/2009/9/main" objectType="CheckBox" autoLine="false" print="true" fmlaLink="別紙様式2-1 （処遇改善加算 総括表）!$BA$54" lockText="1" noThreeD="1"/>
</file>

<file path=xl/ctrlProps/ctrlProps13.xml><?xml version="1.0" encoding="utf-8"?>
<formControlPr xmlns="http://schemas.microsoft.com/office/spreadsheetml/2009/9/main" objectType="CheckBox" autoLine="false" print="true" fmlaLink="別紙様式2-1 （処遇改善加算 総括表）!$BA$55" lockText="1" noThreeD="1"/>
</file>

<file path=xl/ctrlProps/ctrlProps14.xml><?xml version="1.0" encoding="utf-8"?>
<formControlPr xmlns="http://schemas.microsoft.com/office/spreadsheetml/2009/9/main" objectType="CheckBox" autoLine="false" print="true" fmlaLink="別紙様式2-1 （処遇改善加算 総括表）!$BA$56" lockText="1" noThreeD="1"/>
</file>

<file path=xl/ctrlProps/ctrlProps15.xml><?xml version="1.0" encoding="utf-8"?>
<formControlPr xmlns="http://schemas.microsoft.com/office/spreadsheetml/2009/9/main" objectType="CheckBox" autoLine="false" print="true" fmlaLink="別紙様式2-1 （処遇改善加算 総括表）!$BA$102" lockText="1" noThreeD="1"/>
</file>

<file path=xl/ctrlProps/ctrlProps3.xml><?xml version="1.0" encoding="utf-8"?>
<formControlPr xmlns="http://schemas.microsoft.com/office/spreadsheetml/2009/9/main" objectType="CheckBox" autoLine="false" print="true" fmlaLink="基本情報入力シート!$BA$109" lockText="1" noThreeD="1"/>
</file>

<file path=xl/ctrlProps/ctrlProps4.xml><?xml version="1.0" encoding="utf-8"?>
<formControlPr xmlns="http://schemas.microsoft.com/office/spreadsheetml/2009/9/main" objectType="CheckBox" autoLine="false" print="true" fmlaLink="別紙様式2-1 （処遇改善加算 総括表）!$BA$110" lockText="1" noThreeD="1"/>
</file>

<file path=xl/ctrlProps/ctrlProps5.xml><?xml version="1.0" encoding="utf-8"?>
<formControlPr xmlns="http://schemas.microsoft.com/office/spreadsheetml/2009/9/main" objectType="CheckBox" autoLine="false" print="true" fmlaLink="別紙様式2-1 （処遇改善加算 総括表）!$BA$111" lockText="1" noThreeD="1"/>
</file>

<file path=xl/ctrlProps/ctrlProps6.xml><?xml version="1.0" encoding="utf-8"?>
<formControlPr xmlns="http://schemas.microsoft.com/office/spreadsheetml/2009/9/main" objectType="CheckBox" autoLine="false" print="true" fmlaLink="別紙様式2-1 （処遇改善加算 総括表）!$BA$112" lockText="1" noThreeD="1"/>
</file>

<file path=xl/ctrlProps/ctrlProps7.xml><?xml version="1.0" encoding="utf-8"?>
<formControlPr xmlns="http://schemas.microsoft.com/office/spreadsheetml/2009/9/main" objectType="CheckBox" autoLine="false" print="true" fmlaLink="別紙様式2-1 （処遇改善加算 総括表）!$BA$113" lockText="1" noThreeD="1"/>
</file>

<file path=xl/ctrlProps/ctrlProps8.xml><?xml version="1.0" encoding="utf-8"?>
<formControlPr xmlns="http://schemas.microsoft.com/office/spreadsheetml/2009/9/main" objectType="CheckBox" autoLine="false" print="true" fmlaLink="別紙様式2-1 （処遇改善加算 総括表）!$BA$115" lockText="1" noThreeD="1"/>
</file>

<file path=xl/ctrlProps/ctrlProps9.xml><?xml version="1.0" encoding="utf-8"?>
<formControlPr xmlns="http://schemas.microsoft.com/office/spreadsheetml/2009/9/main" objectType="CheckBox" autoLine="false" print="true" fmlaLink="別紙様式2-1 （処遇改善加算 総括表）!$BA$114" lockText="1" noThreeD="1"/>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21</xdr:col>
      <xdr:colOff>116640</xdr:colOff>
      <xdr:row>5</xdr:row>
      <xdr:rowOff>2160</xdr:rowOff>
    </xdr:from>
    <xdr:to>
      <xdr:col>21</xdr:col>
      <xdr:colOff>381600</xdr:colOff>
      <xdr:row>6</xdr:row>
      <xdr:rowOff>18720</xdr:rowOff>
    </xdr:to>
    <xdr:sp>
      <xdr:nvSpPr>
        <xdr:cNvPr id="0" name="CustomShape 1"/>
        <xdr:cNvSpPr/>
      </xdr:nvSpPr>
      <xdr:spPr>
        <a:xfrm>
          <a:off x="2767680" y="4296600"/>
          <a:ext cx="264960" cy="272520"/>
        </a:xfrm>
        <a:prstGeom prst="rightArrow">
          <a:avLst>
            <a:gd name="adj1" fmla="val 50000"/>
            <a:gd name="adj2" fmla="val 50000"/>
          </a:avLst>
        </a:prstGeom>
        <a:solidFill>
          <a:srgbClr val="ffffff"/>
        </a:solidFill>
        <a:ln w="9360">
          <a:solidFill>
            <a:schemeClr val="bg2">
              <a:lumMod val="10000"/>
            </a:schemeClr>
          </a:solidFill>
          <a:round/>
        </a:ln>
      </xdr:spPr>
      <xdr:style>
        <a:lnRef idx="0"/>
        <a:fillRef idx="0"/>
        <a:effectRef idx="0"/>
        <a:fontRef idx="minor"/>
      </xdr:style>
    </xdr:sp>
    <xdr:clientData/>
  </xdr:twoCellAnchor>
  <xdr:twoCellAnchor editAs="twoCell">
    <xdr:from>
      <xdr:col>0</xdr:col>
      <xdr:colOff>133560</xdr:colOff>
      <xdr:row>4</xdr:row>
      <xdr:rowOff>60120</xdr:rowOff>
    </xdr:from>
    <xdr:to>
      <xdr:col>8</xdr:col>
      <xdr:colOff>50040</xdr:colOff>
      <xdr:row>6</xdr:row>
      <xdr:rowOff>50760</xdr:rowOff>
    </xdr:to>
    <xdr:sp>
      <xdr:nvSpPr>
        <xdr:cNvPr id="1" name="CustomShape 1"/>
        <xdr:cNvSpPr/>
      </xdr:nvSpPr>
      <xdr:spPr>
        <a:xfrm>
          <a:off x="133560" y="4098600"/>
          <a:ext cx="1054800" cy="502560"/>
        </a:xfrm>
        <a:prstGeom prst="roundRect">
          <a:avLst>
            <a:gd name="adj" fmla="val 16667"/>
          </a:avLst>
        </a:prstGeom>
        <a:ln>
          <a:round/>
        </a:ln>
      </xdr:spPr>
      <xdr:style>
        <a:lnRef idx="2">
          <a:schemeClr val="dk1"/>
        </a:lnRef>
        <a:fillRef idx="1">
          <a:schemeClr val="lt1"/>
        </a:fillRef>
        <a:effectRef idx="0">
          <a:schemeClr val="dk1"/>
        </a:effectRef>
        <a:fontRef idx="minor"/>
      </xdr:style>
      <xdr:txBody>
        <a:bodyPr lIns="18360" rIns="0" tIns="0" bIns="0" anchor="ctr">
          <a:noAutofit/>
        </a:bodyPr>
        <a:p>
          <a:pPr algn="ctr">
            <a:lnSpc>
              <a:spcPct val="100000"/>
            </a:lnSpc>
          </a:pPr>
          <a:r>
            <a:rPr b="1" lang="ja-JP" sz="1000" spc="-1" strike="noStrike">
              <a:solidFill>
                <a:srgbClr val="000000"/>
              </a:solidFill>
              <a:latin typeface="Calibri"/>
            </a:rPr>
            <a:t>入力及び</a:t>
          </a:r>
          <a:endParaRPr b="0" lang="en-US" sz="1000" spc="-1" strike="noStrike">
            <a:latin typeface="Times New Roman"/>
          </a:endParaRPr>
        </a:p>
        <a:p>
          <a:pPr algn="ctr">
            <a:lnSpc>
              <a:spcPct val="100000"/>
            </a:lnSpc>
          </a:pPr>
          <a:r>
            <a:rPr b="1" lang="ja-JP" sz="1000" spc="-1" strike="noStrike">
              <a:solidFill>
                <a:srgbClr val="000000"/>
              </a:solidFill>
              <a:latin typeface="Calibri"/>
            </a:rPr>
            <a:t>提出の流れ</a:t>
          </a:r>
          <a:endParaRPr b="0" lang="en-US" sz="1000" spc="-1" strike="noStrike">
            <a:latin typeface="Times New Roman"/>
          </a:endParaRPr>
        </a:p>
      </xdr:txBody>
    </xdr:sp>
    <xdr:clientData/>
  </xdr:twoCellAnchor>
  <xdr:twoCellAnchor editAs="twoCell">
    <xdr:from>
      <xdr:col>0</xdr:col>
      <xdr:colOff>47520</xdr:colOff>
      <xdr:row>6</xdr:row>
      <xdr:rowOff>65880</xdr:rowOff>
    </xdr:from>
    <xdr:to>
      <xdr:col>8</xdr:col>
      <xdr:colOff>20880</xdr:colOff>
      <xdr:row>7</xdr:row>
      <xdr:rowOff>89640</xdr:rowOff>
    </xdr:to>
    <xdr:sp>
      <xdr:nvSpPr>
        <xdr:cNvPr id="2" name="CustomShape 1"/>
        <xdr:cNvSpPr/>
      </xdr:nvSpPr>
      <xdr:spPr>
        <a:xfrm>
          <a:off x="47520" y="4616280"/>
          <a:ext cx="1111680" cy="277560"/>
        </a:xfrm>
        <a:prstGeom prst="rect">
          <a:avLst/>
        </a:prstGeom>
        <a:noFill/>
        <a:ln>
          <a:noFill/>
        </a:ln>
      </xdr:spPr>
      <xdr:style>
        <a:lnRef idx="0"/>
        <a:fillRef idx="0"/>
        <a:effectRef idx="0"/>
        <a:fontRef idx="minor"/>
      </xdr:style>
      <xdr:txBody>
        <a:bodyPr wrap="none" lIns="90000" rIns="90000" tIns="45000" bIns="45000">
          <a:noAutofit/>
        </a:bodyPr>
        <a:p>
          <a:pPr>
            <a:lnSpc>
              <a:spcPct val="100000"/>
            </a:lnSpc>
          </a:pPr>
          <a:r>
            <a:rPr b="1" lang="ja-JP" sz="900" spc="-1" strike="noStrike">
              <a:solidFill>
                <a:srgbClr val="000000"/>
              </a:solidFill>
              <a:latin typeface="Calibri"/>
            </a:rPr>
            <a:t>一部自動転記</a:t>
          </a:r>
          <a:endParaRPr b="0" lang="en-US" sz="900" spc="-1" strike="noStrike">
            <a:latin typeface="Times New Roman"/>
          </a:endParaRPr>
        </a:p>
      </xdr:txBody>
    </xdr:sp>
    <xdr:clientData/>
  </xdr:twoCellAnchor>
  <xdr:twoCellAnchor editAs="twoCell">
    <xdr:from>
      <xdr:col>32</xdr:col>
      <xdr:colOff>223200</xdr:colOff>
      <xdr:row>0</xdr:row>
      <xdr:rowOff>453960</xdr:rowOff>
    </xdr:from>
    <xdr:to>
      <xdr:col>35</xdr:col>
      <xdr:colOff>495720</xdr:colOff>
      <xdr:row>2</xdr:row>
      <xdr:rowOff>43560</xdr:rowOff>
    </xdr:to>
    <xdr:sp>
      <xdr:nvSpPr>
        <xdr:cNvPr id="3" name="CustomShape 1"/>
        <xdr:cNvSpPr/>
      </xdr:nvSpPr>
      <xdr:spPr>
        <a:xfrm>
          <a:off x="11247120" y="453960"/>
          <a:ext cx="4249080" cy="516600"/>
        </a:xfrm>
        <a:prstGeom prst="rect">
          <a:avLst/>
        </a:prstGeom>
        <a:ln w="12600">
          <a:round/>
        </a:ln>
      </xdr:spPr>
      <xdr:style>
        <a:lnRef idx="2">
          <a:schemeClr val="dk1"/>
        </a:lnRef>
        <a:fillRef idx="1">
          <a:schemeClr val="lt1"/>
        </a:fillRef>
        <a:effectRef idx="0">
          <a:schemeClr val="dk1"/>
        </a:effectRef>
        <a:fontRef idx="minor"/>
      </xdr:style>
      <xdr:txBody>
        <a:bodyPr lIns="18360" rIns="0" tIns="0" bIns="0" anchor="ctr">
          <a:noAutofit/>
        </a:bodyPr>
        <a:p>
          <a:pPr>
            <a:lnSpc>
              <a:spcPct val="100000"/>
            </a:lnSpc>
          </a:pPr>
          <a:r>
            <a:rPr b="0" lang="ja-JP" sz="1100" spc="-1" strike="noStrike">
              <a:solidFill>
                <a:srgbClr val="000000"/>
              </a:solidFill>
              <a:latin typeface="Calibri"/>
            </a:rPr>
            <a:t>　</a:t>
          </a:r>
          <a:r>
            <a:rPr b="0" lang="ja-JP" sz="900" spc="-1" strike="noStrike">
              <a:solidFill>
                <a:srgbClr val="000000"/>
              </a:solidFill>
              <a:latin typeface="Calibri"/>
            </a:rPr>
            <a:t>　</a:t>
          </a:r>
          <a:r>
            <a:rPr b="0" lang="ja-JP" sz="900" spc="-1" strike="noStrike">
              <a:solidFill>
                <a:srgbClr val="000000"/>
              </a:solidFill>
              <a:latin typeface="Calibri"/>
            </a:rPr>
            <a:t>【凡例】（基本情報入力シート）</a:t>
          </a:r>
          <a:endParaRPr b="0" lang="en-US" sz="900" spc="-1" strike="noStrike">
            <a:latin typeface="Times New Roman"/>
          </a:endParaRPr>
        </a:p>
        <a:p>
          <a:pPr>
            <a:lnSpc>
              <a:spcPct val="100000"/>
            </a:lnSpc>
          </a:pPr>
          <a:r>
            <a:rPr b="0" lang="ja-JP" sz="900" spc="-1" strike="noStrike">
              <a:solidFill>
                <a:srgbClr val="000000"/>
              </a:solidFill>
              <a:latin typeface="Calibri"/>
            </a:rPr>
            <a:t>　　色付きセルに必要事項を入力してください。</a:t>
          </a:r>
          <a:endParaRPr b="0" lang="en-US" sz="900" spc="-1" strike="noStrike">
            <a:latin typeface="Times New Roman"/>
          </a:endParaRPr>
        </a:p>
        <a:p>
          <a:pPr>
            <a:lnSpc>
              <a:spcPct val="100000"/>
            </a:lnSpc>
          </a:pPr>
          <a:r>
            <a:rPr b="0" lang="ja-JP" sz="900" spc="-1" strike="noStrike">
              <a:solidFill>
                <a:srgbClr val="000000"/>
              </a:solidFill>
              <a:latin typeface="Calibri"/>
            </a:rPr>
            <a:t>　　　　        補助金・加算の申請に必要な情報　入力セル</a:t>
          </a:r>
          <a:endParaRPr b="0" lang="en-US" sz="900" spc="-1" strike="noStrike">
            <a:latin typeface="Times New Roman"/>
          </a:endParaRPr>
        </a:p>
      </xdr:txBody>
    </xdr:sp>
    <xdr:clientData/>
  </xdr:twoCellAnchor>
  <xdr:twoCellAnchor editAs="twoCell">
    <xdr:from>
      <xdr:col>29</xdr:col>
      <xdr:colOff>106560</xdr:colOff>
      <xdr:row>0</xdr:row>
      <xdr:rowOff>112680</xdr:rowOff>
    </xdr:from>
    <xdr:to>
      <xdr:col>30</xdr:col>
      <xdr:colOff>452160</xdr:colOff>
      <xdr:row>0</xdr:row>
      <xdr:rowOff>432000</xdr:rowOff>
    </xdr:to>
    <xdr:sp>
      <xdr:nvSpPr>
        <xdr:cNvPr id="4" name="CustomShape 1"/>
        <xdr:cNvSpPr/>
      </xdr:nvSpPr>
      <xdr:spPr>
        <a:xfrm>
          <a:off x="9134280" y="112680"/>
          <a:ext cx="1113120" cy="319320"/>
        </a:xfrm>
        <a:prstGeom prst="rect">
          <a:avLst/>
        </a:prstGeom>
        <a:solidFill>
          <a:schemeClr val="lt1"/>
        </a:solidFill>
        <a:ln w="9360">
          <a:round/>
        </a:ln>
      </xdr:spPr>
      <xdr:style>
        <a:lnRef idx="0"/>
        <a:fillRef idx="0"/>
        <a:effectRef idx="0"/>
        <a:fontRef idx="minor"/>
      </xdr:style>
      <xdr:txBody>
        <a:bodyPr lIns="90000" rIns="90000" tIns="45000" bIns="45000" anchor="ctr">
          <a:noAutofit/>
        </a:bodyPr>
        <a:p>
          <a:pPr algn="ctr">
            <a:lnSpc>
              <a:spcPct val="100000"/>
            </a:lnSpc>
          </a:pPr>
          <a:r>
            <a:rPr b="1" lang="ja-JP" sz="1200" spc="-1" strike="noStrike">
              <a:solidFill>
                <a:srgbClr val="000000"/>
              </a:solidFill>
              <a:latin typeface="Calibri"/>
            </a:rPr>
            <a:t>別紙様式２</a:t>
          </a:r>
          <a:endParaRPr b="0" lang="en-US" sz="1200" spc="-1" strike="noStrike">
            <a:latin typeface="Times New Roman"/>
          </a:endParaRPr>
        </a:p>
      </xdr:txBody>
    </xdr:sp>
    <xdr:clientData/>
  </xdr:twoCellAnchor>
  <xdr:twoCellAnchor editAs="twoCell">
    <xdr:from>
      <xdr:col>32</xdr:col>
      <xdr:colOff>289080</xdr:colOff>
      <xdr:row>1</xdr:row>
      <xdr:rowOff>153720</xdr:rowOff>
    </xdr:from>
    <xdr:to>
      <xdr:col>32</xdr:col>
      <xdr:colOff>707400</xdr:colOff>
      <xdr:row>1</xdr:row>
      <xdr:rowOff>291240</xdr:rowOff>
    </xdr:to>
    <xdr:sp>
      <xdr:nvSpPr>
        <xdr:cNvPr id="5" name="CustomShape 1"/>
        <xdr:cNvSpPr/>
      </xdr:nvSpPr>
      <xdr:spPr>
        <a:xfrm>
          <a:off x="11313000" y="712440"/>
          <a:ext cx="418320" cy="137520"/>
        </a:xfrm>
        <a:prstGeom prst="rect">
          <a:avLst/>
        </a:prstGeom>
        <a:solidFill>
          <a:srgbClr val="ffff99"/>
        </a:solidFill>
        <a:ln w="12600">
          <a:round/>
        </a:ln>
      </xdr:spPr>
      <xdr:style>
        <a:lnRef idx="2">
          <a:schemeClr val="dk1"/>
        </a:lnRef>
        <a:fillRef idx="1">
          <a:schemeClr val="lt1"/>
        </a:fillRef>
        <a:effectRef idx="0">
          <a:schemeClr val="dk1"/>
        </a:effectRef>
        <a:fontRef idx="minor"/>
      </xdr:style>
    </xdr:sp>
    <xdr:clientData/>
  </xdr:twoCellAnchor>
  <xdr:twoCellAnchor editAs="twoCell">
    <xdr:from>
      <xdr:col>12</xdr:col>
      <xdr:colOff>18000</xdr:colOff>
      <xdr:row>4</xdr:row>
      <xdr:rowOff>18360</xdr:rowOff>
    </xdr:from>
    <xdr:to>
      <xdr:col>19</xdr:col>
      <xdr:colOff>133560</xdr:colOff>
      <xdr:row>7</xdr:row>
      <xdr:rowOff>30960</xdr:rowOff>
    </xdr:to>
    <xdr:sp>
      <xdr:nvSpPr>
        <xdr:cNvPr id="6" name="CustomShape 1"/>
        <xdr:cNvSpPr/>
      </xdr:nvSpPr>
      <xdr:spPr>
        <a:xfrm>
          <a:off x="1527840" y="4056840"/>
          <a:ext cx="1022400" cy="778320"/>
        </a:xfrm>
        <a:prstGeom prst="rect">
          <a:avLst/>
        </a:prstGeom>
        <a:noFill/>
        <a:ln w="19080">
          <a:solidFill>
            <a:schemeClr val="tx1"/>
          </a:solidFill>
          <a:round/>
        </a:ln>
      </xdr:spPr>
      <xdr:style>
        <a:lnRef idx="0"/>
        <a:fillRef idx="0"/>
        <a:effectRef idx="0"/>
        <a:fontRef idx="minor"/>
      </xdr:style>
      <xdr:txBody>
        <a:bodyPr lIns="90000" rIns="90000" tIns="45000" bIns="45000" anchor="ctr">
          <a:noAutofit/>
        </a:bodyPr>
        <a:p>
          <a:pPr>
            <a:lnSpc>
              <a:spcPct val="100000"/>
            </a:lnSpc>
          </a:pPr>
          <a:r>
            <a:rPr b="1" lang="en-US" sz="900" spc="-1" strike="noStrike">
              <a:solidFill>
                <a:srgbClr val="000000"/>
              </a:solidFill>
              <a:latin typeface="Calibri"/>
            </a:rPr>
            <a:t> </a:t>
          </a:r>
          <a:r>
            <a:rPr b="1" lang="ja-JP" sz="900" spc="-1" strike="noStrike">
              <a:solidFill>
                <a:srgbClr val="000000"/>
              </a:solidFill>
              <a:latin typeface="Calibri"/>
            </a:rPr>
            <a:t>基本情報</a:t>
          </a:r>
          <a:endParaRPr b="0" lang="en-US" sz="900" spc="-1" strike="noStrike">
            <a:latin typeface="Times New Roman"/>
          </a:endParaRPr>
        </a:p>
        <a:p>
          <a:pPr>
            <a:lnSpc>
              <a:spcPct val="100000"/>
            </a:lnSpc>
          </a:pPr>
          <a:r>
            <a:rPr b="1" lang="en-US" sz="900" spc="-1" strike="noStrike">
              <a:solidFill>
                <a:srgbClr val="000000"/>
              </a:solidFill>
              <a:latin typeface="Calibri"/>
            </a:rPr>
            <a:t> </a:t>
          </a:r>
          <a:r>
            <a:rPr b="1" lang="ja-JP" sz="900" spc="-1" strike="noStrike">
              <a:solidFill>
                <a:srgbClr val="000000"/>
              </a:solidFill>
              <a:latin typeface="Calibri"/>
            </a:rPr>
            <a:t>入力シート</a:t>
          </a:r>
          <a:endParaRPr b="0" lang="en-US" sz="900" spc="-1" strike="noStrike">
            <a:latin typeface="Times New Roman"/>
          </a:endParaRPr>
        </a:p>
        <a:p>
          <a:pPr>
            <a:lnSpc>
              <a:spcPct val="100000"/>
            </a:lnSpc>
          </a:pPr>
          <a:r>
            <a:rPr b="1" lang="ja-JP" sz="900" spc="-1" strike="noStrike">
              <a:solidFill>
                <a:srgbClr val="000000"/>
              </a:solidFill>
              <a:latin typeface="Calibri"/>
            </a:rPr>
            <a:t>（２と３）</a:t>
          </a:r>
          <a:endParaRPr b="0" lang="en-US" sz="900" spc="-1" strike="noStrike">
            <a:latin typeface="Times New Roman"/>
          </a:endParaRPr>
        </a:p>
      </xdr:txBody>
    </xdr:sp>
    <xdr:clientData/>
  </xdr:twoCellAnchor>
  <xdr:twoCellAnchor editAs="twoCell">
    <xdr:from>
      <xdr:col>26</xdr:col>
      <xdr:colOff>724680</xdr:colOff>
      <xdr:row>4</xdr:row>
      <xdr:rowOff>18360</xdr:rowOff>
    </xdr:from>
    <xdr:to>
      <xdr:col>27</xdr:col>
      <xdr:colOff>730800</xdr:colOff>
      <xdr:row>7</xdr:row>
      <xdr:rowOff>34920</xdr:rowOff>
    </xdr:to>
    <xdr:sp>
      <xdr:nvSpPr>
        <xdr:cNvPr id="7" name="CustomShape 1"/>
        <xdr:cNvSpPr/>
      </xdr:nvSpPr>
      <xdr:spPr>
        <a:xfrm>
          <a:off x="6867360" y="4056840"/>
          <a:ext cx="951840" cy="782280"/>
        </a:xfrm>
        <a:prstGeom prst="rect">
          <a:avLst/>
        </a:prstGeom>
        <a:solidFill>
          <a:schemeClr val="bg1"/>
        </a:solidFill>
        <a:ln w="19080">
          <a:solidFill>
            <a:schemeClr val="tx1"/>
          </a:solidFill>
          <a:round/>
        </a:ln>
      </xdr:spPr>
      <xdr:style>
        <a:lnRef idx="0"/>
        <a:fillRef idx="0"/>
        <a:effectRef idx="0"/>
        <a:fontRef idx="minor"/>
      </xdr:style>
      <xdr:txBody>
        <a:bodyPr lIns="90000" rIns="90000" tIns="45000" bIns="45000" anchor="ctr">
          <a:noAutofit/>
        </a:bodyPr>
        <a:p>
          <a:pPr>
            <a:lnSpc>
              <a:spcPct val="100000"/>
            </a:lnSpc>
          </a:pPr>
          <a:r>
            <a:rPr b="1" lang="en-US" sz="900" spc="-1" strike="noStrike">
              <a:solidFill>
                <a:srgbClr val="000000"/>
              </a:solidFill>
              <a:latin typeface="Calibri"/>
            </a:rPr>
            <a:t> </a:t>
          </a:r>
          <a:r>
            <a:rPr b="1" lang="ja-JP" sz="900" spc="-1" strike="noStrike">
              <a:solidFill>
                <a:srgbClr val="000000"/>
              </a:solidFill>
              <a:latin typeface="Calibri"/>
            </a:rPr>
            <a:t>別紙様式</a:t>
          </a:r>
          <a:endParaRPr b="0" lang="en-US" sz="900" spc="-1" strike="noStrike">
            <a:latin typeface="Times New Roman"/>
          </a:endParaRPr>
        </a:p>
        <a:p>
          <a:pPr>
            <a:lnSpc>
              <a:spcPct val="100000"/>
            </a:lnSpc>
          </a:pPr>
          <a:r>
            <a:rPr b="1" lang="en-US" sz="900" spc="-1" strike="noStrike">
              <a:solidFill>
                <a:srgbClr val="000000"/>
              </a:solidFill>
              <a:latin typeface="Calibri"/>
            </a:rPr>
            <a:t> </a:t>
          </a:r>
          <a:r>
            <a:rPr b="1" lang="ja-JP" sz="900" spc="-1" strike="noStrike">
              <a:solidFill>
                <a:srgbClr val="000000"/>
              </a:solidFill>
              <a:latin typeface="Calibri"/>
            </a:rPr>
            <a:t>２－４</a:t>
          </a:r>
          <a:endParaRPr b="0" lang="en-US" sz="900" spc="-1" strike="noStrike">
            <a:latin typeface="Times New Roman"/>
          </a:endParaRPr>
        </a:p>
        <a:p>
          <a:pPr>
            <a:lnSpc>
              <a:spcPct val="100000"/>
            </a:lnSpc>
          </a:pPr>
          <a:r>
            <a:rPr b="1" lang="ja-JP" sz="900" spc="-1" strike="noStrike">
              <a:solidFill>
                <a:srgbClr val="000000"/>
              </a:solidFill>
              <a:latin typeface="Calibri"/>
            </a:rPr>
            <a:t>（補助金</a:t>
          </a:r>
          <a:endParaRPr b="0" lang="en-US" sz="900" spc="-1" strike="noStrike">
            <a:latin typeface="Times New Roman"/>
          </a:endParaRPr>
        </a:p>
        <a:p>
          <a:pPr>
            <a:lnSpc>
              <a:spcPct val="100000"/>
            </a:lnSpc>
          </a:pPr>
          <a:r>
            <a:rPr b="1" lang="en-US" sz="900" spc="-1" strike="noStrike">
              <a:solidFill>
                <a:srgbClr val="000000"/>
              </a:solidFill>
              <a:latin typeface="Calibri"/>
            </a:rPr>
            <a:t>  </a:t>
          </a:r>
          <a:r>
            <a:rPr b="1" lang="ja-JP" sz="900" spc="-1" strike="noStrike">
              <a:solidFill>
                <a:srgbClr val="000000"/>
              </a:solidFill>
              <a:latin typeface="Calibri"/>
            </a:rPr>
            <a:t>個票）</a:t>
          </a:r>
          <a:endParaRPr b="0" lang="en-US" sz="900" spc="-1" strike="noStrike">
            <a:latin typeface="Times New Roman"/>
          </a:endParaRPr>
        </a:p>
      </xdr:txBody>
    </xdr:sp>
    <xdr:clientData/>
  </xdr:twoCellAnchor>
  <xdr:twoCellAnchor editAs="twoCell">
    <xdr:from>
      <xdr:col>28</xdr:col>
      <xdr:colOff>592560</xdr:colOff>
      <xdr:row>4</xdr:row>
      <xdr:rowOff>18360</xdr:rowOff>
    </xdr:from>
    <xdr:to>
      <xdr:col>30</xdr:col>
      <xdr:colOff>20520</xdr:colOff>
      <xdr:row>7</xdr:row>
      <xdr:rowOff>30960</xdr:rowOff>
    </xdr:to>
    <xdr:sp>
      <xdr:nvSpPr>
        <xdr:cNvPr id="8" name="CustomShape 1"/>
        <xdr:cNvSpPr/>
      </xdr:nvSpPr>
      <xdr:spPr>
        <a:xfrm>
          <a:off x="8650440" y="4056840"/>
          <a:ext cx="1165320" cy="778320"/>
        </a:xfrm>
        <a:prstGeom prst="rect">
          <a:avLst/>
        </a:prstGeom>
        <a:solidFill>
          <a:schemeClr val="bg1"/>
        </a:solidFill>
        <a:ln w="19080">
          <a:solidFill>
            <a:schemeClr val="tx1"/>
          </a:solidFill>
          <a:round/>
        </a:ln>
      </xdr:spPr>
      <xdr:style>
        <a:lnRef idx="0"/>
        <a:fillRef idx="0"/>
        <a:effectRef idx="0"/>
        <a:fontRef idx="minor"/>
      </xdr:style>
      <xdr:txBody>
        <a:bodyPr lIns="90000" rIns="90000" tIns="45000" bIns="45000" anchor="ctr">
          <a:noAutofit/>
        </a:bodyPr>
        <a:p>
          <a:pPr>
            <a:lnSpc>
              <a:spcPct val="100000"/>
            </a:lnSpc>
          </a:pPr>
          <a:r>
            <a:rPr b="1" lang="ja-JP" sz="900" spc="-1" strike="noStrike">
              <a:solidFill>
                <a:srgbClr val="000000"/>
              </a:solidFill>
              <a:latin typeface="Calibri"/>
            </a:rPr>
            <a:t>別紙様式</a:t>
          </a:r>
          <a:endParaRPr b="0" lang="en-US" sz="900" spc="-1" strike="noStrike">
            <a:latin typeface="Times New Roman"/>
          </a:endParaRPr>
        </a:p>
        <a:p>
          <a:pPr>
            <a:lnSpc>
              <a:spcPct val="100000"/>
            </a:lnSpc>
          </a:pPr>
          <a:r>
            <a:rPr b="1" lang="en-US" sz="900" spc="-1" strike="noStrike">
              <a:solidFill>
                <a:srgbClr val="000000"/>
              </a:solidFill>
              <a:latin typeface="Calibri"/>
            </a:rPr>
            <a:t> </a:t>
          </a:r>
          <a:r>
            <a:rPr b="1" lang="ja-JP" sz="900" spc="-1" strike="noStrike">
              <a:solidFill>
                <a:srgbClr val="000000"/>
              </a:solidFill>
              <a:latin typeface="Calibri"/>
            </a:rPr>
            <a:t>２－３</a:t>
          </a:r>
          <a:endParaRPr b="0" lang="en-US" sz="900" spc="-1" strike="noStrike">
            <a:latin typeface="Times New Roman"/>
          </a:endParaRPr>
        </a:p>
        <a:p>
          <a:pPr>
            <a:lnSpc>
              <a:spcPct val="100000"/>
            </a:lnSpc>
          </a:pPr>
          <a:r>
            <a:rPr b="1" lang="ja-JP" sz="900" spc="-1" strike="noStrike">
              <a:solidFill>
                <a:srgbClr val="000000"/>
              </a:solidFill>
              <a:latin typeface="Calibri"/>
            </a:rPr>
            <a:t>（補助金</a:t>
          </a:r>
          <a:endParaRPr b="0" lang="en-US" sz="900" spc="-1" strike="noStrike">
            <a:latin typeface="Times New Roman"/>
          </a:endParaRPr>
        </a:p>
        <a:p>
          <a:pPr>
            <a:lnSpc>
              <a:spcPct val="100000"/>
            </a:lnSpc>
          </a:pPr>
          <a:r>
            <a:rPr b="1" lang="en-US" sz="900" spc="-1" strike="noStrike">
              <a:solidFill>
                <a:srgbClr val="000000"/>
              </a:solidFill>
              <a:latin typeface="Calibri"/>
            </a:rPr>
            <a:t>  </a:t>
          </a:r>
          <a:r>
            <a:rPr b="1" lang="ja-JP" sz="900" spc="-1" strike="noStrike">
              <a:solidFill>
                <a:srgbClr val="000000"/>
              </a:solidFill>
              <a:latin typeface="Calibri"/>
            </a:rPr>
            <a:t>総括表）</a:t>
          </a:r>
          <a:endParaRPr b="0" lang="en-US" sz="900" spc="-1" strike="noStrike">
            <a:latin typeface="Times New Roman"/>
          </a:endParaRPr>
        </a:p>
      </xdr:txBody>
    </xdr:sp>
    <xdr:clientData/>
  </xdr:twoCellAnchor>
  <xdr:twoCellAnchor editAs="twoCell">
    <xdr:from>
      <xdr:col>22</xdr:col>
      <xdr:colOff>35280</xdr:colOff>
      <xdr:row>4</xdr:row>
      <xdr:rowOff>20160</xdr:rowOff>
    </xdr:from>
    <xdr:to>
      <xdr:col>22</xdr:col>
      <xdr:colOff>835920</xdr:colOff>
      <xdr:row>7</xdr:row>
      <xdr:rowOff>27000</xdr:rowOff>
    </xdr:to>
    <xdr:sp>
      <xdr:nvSpPr>
        <xdr:cNvPr id="9" name="CustomShape 1"/>
        <xdr:cNvSpPr/>
      </xdr:nvSpPr>
      <xdr:spPr>
        <a:xfrm>
          <a:off x="3349080" y="4058640"/>
          <a:ext cx="800640" cy="772560"/>
        </a:xfrm>
        <a:prstGeom prst="rect">
          <a:avLst/>
        </a:prstGeom>
        <a:solidFill>
          <a:schemeClr val="bg1"/>
        </a:solidFill>
        <a:ln w="19080">
          <a:solidFill>
            <a:schemeClr val="tx1"/>
          </a:solidFill>
          <a:round/>
        </a:ln>
      </xdr:spPr>
      <xdr:style>
        <a:lnRef idx="0"/>
        <a:fillRef idx="0"/>
        <a:effectRef idx="0"/>
        <a:fontRef idx="minor"/>
      </xdr:style>
      <xdr:txBody>
        <a:bodyPr lIns="90000" rIns="90000" tIns="45000" bIns="45000" anchor="ctr">
          <a:noAutofit/>
        </a:bodyPr>
        <a:p>
          <a:pPr>
            <a:lnSpc>
              <a:spcPct val="100000"/>
            </a:lnSpc>
          </a:pPr>
          <a:r>
            <a:rPr b="1" lang="en-US" sz="900" spc="-1" strike="noStrike">
              <a:solidFill>
                <a:srgbClr val="000000"/>
              </a:solidFill>
              <a:latin typeface="Calibri"/>
            </a:rPr>
            <a:t> </a:t>
          </a:r>
          <a:r>
            <a:rPr b="1" lang="ja-JP" sz="900" spc="-1" strike="noStrike">
              <a:solidFill>
                <a:srgbClr val="000000"/>
              </a:solidFill>
              <a:latin typeface="Calibri"/>
            </a:rPr>
            <a:t>別紙様式</a:t>
          </a:r>
          <a:endParaRPr b="0" lang="en-US" sz="900" spc="-1" strike="noStrike">
            <a:latin typeface="Times New Roman"/>
          </a:endParaRPr>
        </a:p>
        <a:p>
          <a:pPr>
            <a:lnSpc>
              <a:spcPct val="100000"/>
            </a:lnSpc>
          </a:pPr>
          <a:r>
            <a:rPr b="1" lang="en-US" sz="900" spc="-1" strike="noStrike">
              <a:solidFill>
                <a:srgbClr val="000000"/>
              </a:solidFill>
              <a:latin typeface="Calibri"/>
            </a:rPr>
            <a:t> </a:t>
          </a:r>
          <a:r>
            <a:rPr b="1" lang="ja-JP" sz="900" spc="-1" strike="noStrike">
              <a:solidFill>
                <a:srgbClr val="000000"/>
              </a:solidFill>
              <a:latin typeface="Calibri"/>
            </a:rPr>
            <a:t>２－２</a:t>
          </a:r>
          <a:endParaRPr b="0" lang="en-US" sz="900" spc="-1" strike="noStrike">
            <a:latin typeface="Times New Roman"/>
          </a:endParaRPr>
        </a:p>
        <a:p>
          <a:pPr>
            <a:lnSpc>
              <a:spcPct val="100000"/>
            </a:lnSpc>
          </a:pPr>
          <a:r>
            <a:rPr b="1" lang="ja-JP" sz="900" spc="-1" strike="noStrike">
              <a:solidFill>
                <a:srgbClr val="000000"/>
              </a:solidFill>
              <a:latin typeface="Calibri"/>
            </a:rPr>
            <a:t>（処遇改善</a:t>
          </a:r>
          <a:endParaRPr b="0" lang="en-US" sz="900" spc="-1" strike="noStrike">
            <a:latin typeface="Times New Roman"/>
          </a:endParaRPr>
        </a:p>
        <a:p>
          <a:pPr>
            <a:lnSpc>
              <a:spcPct val="100000"/>
            </a:lnSpc>
          </a:pPr>
          <a:r>
            <a:rPr b="1" lang="ja-JP" sz="900" spc="-1" strike="noStrike">
              <a:solidFill>
                <a:srgbClr val="000000"/>
              </a:solidFill>
              <a:latin typeface="Calibri"/>
            </a:rPr>
            <a:t>加算  個票）</a:t>
          </a:r>
          <a:endParaRPr b="0" lang="en-US" sz="900" spc="-1" strike="noStrike">
            <a:latin typeface="Times New Roman"/>
          </a:endParaRPr>
        </a:p>
      </xdr:txBody>
    </xdr:sp>
    <xdr:clientData/>
  </xdr:twoCellAnchor>
  <xdr:twoCellAnchor editAs="twoCell">
    <xdr:from>
      <xdr:col>23</xdr:col>
      <xdr:colOff>436680</xdr:colOff>
      <xdr:row>4</xdr:row>
      <xdr:rowOff>19080</xdr:rowOff>
    </xdr:from>
    <xdr:to>
      <xdr:col>26</xdr:col>
      <xdr:colOff>123840</xdr:colOff>
      <xdr:row>7</xdr:row>
      <xdr:rowOff>28080</xdr:rowOff>
    </xdr:to>
    <xdr:sp>
      <xdr:nvSpPr>
        <xdr:cNvPr id="10" name="CustomShape 1"/>
        <xdr:cNvSpPr/>
      </xdr:nvSpPr>
      <xdr:spPr>
        <a:xfrm>
          <a:off x="5043600" y="4057560"/>
          <a:ext cx="1222920" cy="774720"/>
        </a:xfrm>
        <a:prstGeom prst="rect">
          <a:avLst/>
        </a:prstGeom>
        <a:solidFill>
          <a:schemeClr val="bg1"/>
        </a:solidFill>
        <a:ln w="19080">
          <a:solidFill>
            <a:schemeClr val="tx1"/>
          </a:solidFill>
          <a:round/>
        </a:ln>
      </xdr:spPr>
      <xdr:style>
        <a:lnRef idx="0"/>
        <a:fillRef idx="0"/>
        <a:effectRef idx="0"/>
        <a:fontRef idx="minor"/>
      </xdr:style>
      <xdr:txBody>
        <a:bodyPr lIns="90000" rIns="90000" tIns="45000" bIns="45000" anchor="ctr">
          <a:noAutofit/>
        </a:bodyPr>
        <a:p>
          <a:pPr>
            <a:lnSpc>
              <a:spcPct val="100000"/>
            </a:lnSpc>
          </a:pPr>
          <a:r>
            <a:rPr b="1" lang="ja-JP" sz="900" spc="-1" strike="noStrike">
              <a:solidFill>
                <a:srgbClr val="000000"/>
              </a:solidFill>
              <a:latin typeface="Calibri"/>
            </a:rPr>
            <a:t>別紙様式</a:t>
          </a:r>
          <a:endParaRPr b="0" lang="en-US" sz="900" spc="-1" strike="noStrike">
            <a:latin typeface="Times New Roman"/>
          </a:endParaRPr>
        </a:p>
        <a:p>
          <a:pPr>
            <a:lnSpc>
              <a:spcPct val="100000"/>
            </a:lnSpc>
          </a:pPr>
          <a:r>
            <a:rPr b="1" lang="en-US" sz="900" spc="-1" strike="noStrike">
              <a:solidFill>
                <a:srgbClr val="000000"/>
              </a:solidFill>
              <a:latin typeface="Calibri"/>
            </a:rPr>
            <a:t> </a:t>
          </a:r>
          <a:r>
            <a:rPr b="1" lang="ja-JP" sz="900" spc="-1" strike="noStrike">
              <a:solidFill>
                <a:srgbClr val="000000"/>
              </a:solidFill>
              <a:latin typeface="Calibri"/>
            </a:rPr>
            <a:t>２－１</a:t>
          </a:r>
          <a:endParaRPr b="0" lang="en-US" sz="900" spc="-1" strike="noStrike">
            <a:latin typeface="Times New Roman"/>
          </a:endParaRPr>
        </a:p>
        <a:p>
          <a:pPr>
            <a:lnSpc>
              <a:spcPct val="100000"/>
            </a:lnSpc>
          </a:pPr>
          <a:r>
            <a:rPr b="1" lang="ja-JP" sz="900" spc="-1" strike="noStrike">
              <a:solidFill>
                <a:srgbClr val="000000"/>
              </a:solidFill>
              <a:latin typeface="Calibri"/>
            </a:rPr>
            <a:t>（処遇改善</a:t>
          </a:r>
          <a:endParaRPr b="0" lang="en-US" sz="900" spc="-1" strike="noStrike">
            <a:latin typeface="Times New Roman"/>
          </a:endParaRPr>
        </a:p>
        <a:p>
          <a:pPr>
            <a:lnSpc>
              <a:spcPct val="100000"/>
            </a:lnSpc>
          </a:pPr>
          <a:r>
            <a:rPr b="1" lang="ja-JP" sz="900" spc="-1" strike="noStrike">
              <a:solidFill>
                <a:srgbClr val="000000"/>
              </a:solidFill>
              <a:latin typeface="Calibri"/>
            </a:rPr>
            <a:t>加算</a:t>
          </a:r>
          <a:r>
            <a:rPr b="1" lang="en-US" sz="900" spc="-1" strike="noStrike">
              <a:solidFill>
                <a:srgbClr val="000000"/>
              </a:solidFill>
              <a:latin typeface="Calibri"/>
            </a:rPr>
            <a:t>  総括表）</a:t>
          </a:r>
          <a:endParaRPr b="0" lang="en-US" sz="900" spc="-1" strike="noStrike">
            <a:latin typeface="Times New Roman"/>
          </a:endParaRPr>
        </a:p>
      </xdr:txBody>
    </xdr:sp>
    <xdr:clientData/>
  </xdr:twoCellAnchor>
  <xdr:twoCellAnchor editAs="twoCell">
    <xdr:from>
      <xdr:col>26</xdr:col>
      <xdr:colOff>34920</xdr:colOff>
      <xdr:row>7</xdr:row>
      <xdr:rowOff>182520</xdr:rowOff>
    </xdr:from>
    <xdr:to>
      <xdr:col>28</xdr:col>
      <xdr:colOff>320400</xdr:colOff>
      <xdr:row>10</xdr:row>
      <xdr:rowOff>240120</xdr:rowOff>
    </xdr:to>
    <xdr:sp>
      <xdr:nvSpPr>
        <xdr:cNvPr id="11" name="CustomShape 1"/>
        <xdr:cNvSpPr/>
      </xdr:nvSpPr>
      <xdr:spPr>
        <a:xfrm>
          <a:off x="6177600" y="4986720"/>
          <a:ext cx="2200680" cy="1094760"/>
        </a:xfrm>
        <a:prstGeom prst="rect">
          <a:avLst/>
        </a:prstGeom>
        <a:solidFill>
          <a:schemeClr val="bg1"/>
        </a:solidFill>
        <a:ln w="19080">
          <a:solidFill>
            <a:schemeClr val="tx1"/>
          </a:solidFill>
          <a:round/>
        </a:ln>
      </xdr:spPr>
      <xdr:style>
        <a:lnRef idx="0"/>
        <a:fillRef idx="0"/>
        <a:effectRef idx="0"/>
        <a:fontRef idx="minor"/>
      </xdr:style>
      <xdr:txBody>
        <a:bodyPr lIns="90000" rIns="90000" tIns="45000" bIns="45000" anchor="ctr">
          <a:noAutofit/>
        </a:bodyPr>
        <a:p>
          <a:pPr>
            <a:lnSpc>
              <a:spcPct val="100000"/>
            </a:lnSpc>
          </a:pPr>
          <a:r>
            <a:rPr b="1" lang="ja-JP" sz="900" spc="-1" strike="noStrike">
              <a:solidFill>
                <a:srgbClr val="000000"/>
              </a:solidFill>
              <a:latin typeface="Calibri"/>
            </a:rPr>
            <a:t>基本情報 入力シート項目１の</a:t>
          </a:r>
          <a:endParaRPr b="0" lang="en-US" sz="900" spc="-1" strike="noStrike">
            <a:latin typeface="Times New Roman"/>
          </a:endParaRPr>
        </a:p>
        <a:p>
          <a:pPr>
            <a:lnSpc>
              <a:spcPct val="100000"/>
            </a:lnSpc>
          </a:pPr>
          <a:r>
            <a:rPr b="1" lang="ja-JP" sz="900" spc="-1" strike="noStrike">
              <a:solidFill>
                <a:srgbClr val="000000"/>
              </a:solidFill>
              <a:latin typeface="Calibri"/>
            </a:rPr>
            <a:t>「提出の目的」で</a:t>
          </a:r>
          <a:endParaRPr b="0" lang="en-US" sz="900" spc="-1" strike="noStrike">
            <a:latin typeface="Times New Roman"/>
          </a:endParaRPr>
        </a:p>
        <a:p>
          <a:pPr>
            <a:lnSpc>
              <a:spcPct val="100000"/>
            </a:lnSpc>
          </a:pPr>
          <a:r>
            <a:rPr b="1" lang="ja-JP" sz="900" spc="-1" strike="noStrike">
              <a:solidFill>
                <a:srgbClr val="000000"/>
              </a:solidFill>
              <a:latin typeface="Calibri"/>
            </a:rPr>
            <a:t>「補助金様式を都道府県に提出」を選択、</a:t>
          </a:r>
          <a:endParaRPr b="0" lang="en-US" sz="900" spc="-1" strike="noStrike">
            <a:latin typeface="Times New Roman"/>
          </a:endParaRPr>
        </a:p>
        <a:p>
          <a:pPr>
            <a:lnSpc>
              <a:spcPct val="100000"/>
            </a:lnSpc>
          </a:pPr>
          <a:r>
            <a:rPr b="1" lang="ja-JP" sz="900" spc="-1" strike="noStrike">
              <a:solidFill>
                <a:srgbClr val="000000"/>
              </a:solidFill>
              <a:latin typeface="Calibri"/>
            </a:rPr>
            <a:t>「提出先の自治体名」に</a:t>
          </a:r>
          <a:endParaRPr b="0" lang="en-US" sz="900" spc="-1" strike="noStrike">
            <a:latin typeface="Times New Roman"/>
          </a:endParaRPr>
        </a:p>
        <a:p>
          <a:pPr>
            <a:lnSpc>
              <a:spcPct val="100000"/>
            </a:lnSpc>
          </a:pPr>
          <a:r>
            <a:rPr b="1" lang="ja-JP" sz="900" spc="-1" strike="noStrike">
              <a:solidFill>
                <a:srgbClr val="000000"/>
              </a:solidFill>
              <a:latin typeface="Calibri"/>
            </a:rPr>
            <a:t>都道府県名を入力。</a:t>
          </a:r>
          <a:endParaRPr b="0" lang="en-US" sz="900" spc="-1" strike="noStrike">
            <a:latin typeface="Times New Roman"/>
          </a:endParaRPr>
        </a:p>
      </xdr:txBody>
    </xdr:sp>
    <xdr:clientData/>
  </xdr:twoCellAnchor>
  <xdr:twoCellAnchor editAs="twoCell">
    <xdr:from>
      <xdr:col>28</xdr:col>
      <xdr:colOff>426960</xdr:colOff>
      <xdr:row>9</xdr:row>
      <xdr:rowOff>163440</xdr:rowOff>
    </xdr:from>
    <xdr:to>
      <xdr:col>28</xdr:col>
      <xdr:colOff>692280</xdr:colOff>
      <xdr:row>9</xdr:row>
      <xdr:rowOff>429840</xdr:rowOff>
    </xdr:to>
    <xdr:sp>
      <xdr:nvSpPr>
        <xdr:cNvPr id="12" name="CustomShape 1"/>
        <xdr:cNvSpPr/>
      </xdr:nvSpPr>
      <xdr:spPr>
        <a:xfrm>
          <a:off x="8484840" y="5404680"/>
          <a:ext cx="265320" cy="266400"/>
        </a:xfrm>
        <a:prstGeom prst="rightArrow">
          <a:avLst>
            <a:gd name="adj1" fmla="val 50000"/>
            <a:gd name="adj2" fmla="val 50000"/>
          </a:avLst>
        </a:prstGeom>
        <a:solidFill>
          <a:srgbClr val="ffffff"/>
        </a:solidFill>
        <a:ln w="9360">
          <a:solidFill>
            <a:schemeClr val="bg2">
              <a:lumMod val="10000"/>
            </a:schemeClr>
          </a:solidFill>
          <a:round/>
        </a:ln>
      </xdr:spPr>
      <xdr:style>
        <a:lnRef idx="0"/>
        <a:fillRef idx="0"/>
        <a:effectRef idx="0"/>
        <a:fontRef idx="minor"/>
      </xdr:style>
    </xdr:sp>
    <xdr:clientData/>
  </xdr:twoCellAnchor>
  <xdr:twoCellAnchor editAs="twoCell">
    <xdr:from>
      <xdr:col>29</xdr:col>
      <xdr:colOff>59040</xdr:colOff>
      <xdr:row>7</xdr:row>
      <xdr:rowOff>186120</xdr:rowOff>
    </xdr:from>
    <xdr:to>
      <xdr:col>30</xdr:col>
      <xdr:colOff>174240</xdr:colOff>
      <xdr:row>10</xdr:row>
      <xdr:rowOff>236160</xdr:rowOff>
    </xdr:to>
    <xdr:sp>
      <xdr:nvSpPr>
        <xdr:cNvPr id="13" name="CustomShape 1"/>
        <xdr:cNvSpPr/>
      </xdr:nvSpPr>
      <xdr:spPr>
        <a:xfrm>
          <a:off x="9086760" y="4990320"/>
          <a:ext cx="882720" cy="1087200"/>
        </a:xfrm>
        <a:prstGeom prst="rect">
          <a:avLst/>
        </a:prstGeom>
        <a:solidFill>
          <a:schemeClr val="bg1"/>
        </a:solidFill>
        <a:ln w="19080">
          <a:solidFill>
            <a:schemeClr val="tx1"/>
          </a:solidFill>
          <a:round/>
        </a:ln>
      </xdr:spPr>
      <xdr:style>
        <a:lnRef idx="0"/>
        <a:fillRef idx="0"/>
        <a:effectRef idx="0"/>
        <a:fontRef idx="minor"/>
      </xdr:style>
      <xdr:txBody>
        <a:bodyPr lIns="90000" rIns="90000" tIns="45000" bIns="45000" anchor="ctr">
          <a:noAutofit/>
        </a:bodyPr>
        <a:p>
          <a:pPr>
            <a:lnSpc>
              <a:spcPct val="100000"/>
            </a:lnSpc>
          </a:pPr>
          <a:r>
            <a:rPr b="1" lang="ja-JP" sz="900" spc="-1" strike="noStrike">
              <a:solidFill>
                <a:srgbClr val="000000"/>
              </a:solidFill>
              <a:latin typeface="Calibri"/>
            </a:rPr>
            <a:t>別紙様式</a:t>
          </a:r>
          <a:endParaRPr b="0" lang="en-US" sz="900" spc="-1" strike="noStrike">
            <a:latin typeface="Times New Roman"/>
          </a:endParaRPr>
        </a:p>
        <a:p>
          <a:pPr>
            <a:lnSpc>
              <a:spcPct val="100000"/>
            </a:lnSpc>
          </a:pPr>
          <a:r>
            <a:rPr b="1" lang="ja-JP" sz="900" spc="-1" strike="noStrike">
              <a:solidFill>
                <a:srgbClr val="000000"/>
              </a:solidFill>
              <a:latin typeface="Calibri"/>
            </a:rPr>
            <a:t>２－３、</a:t>
          </a:r>
          <a:endParaRPr b="0" lang="en-US" sz="900" spc="-1" strike="noStrike">
            <a:latin typeface="Times New Roman"/>
          </a:endParaRPr>
        </a:p>
        <a:p>
          <a:pPr>
            <a:lnSpc>
              <a:spcPct val="100000"/>
            </a:lnSpc>
          </a:pPr>
          <a:r>
            <a:rPr b="1" lang="ja-JP" sz="900" spc="-1" strike="noStrike">
              <a:solidFill>
                <a:srgbClr val="000000"/>
              </a:solidFill>
              <a:latin typeface="Calibri"/>
            </a:rPr>
            <a:t>２－４を</a:t>
          </a:r>
          <a:endParaRPr b="0" lang="en-US" sz="900" spc="-1" strike="noStrike">
            <a:latin typeface="Times New Roman"/>
          </a:endParaRPr>
        </a:p>
        <a:p>
          <a:pPr>
            <a:lnSpc>
              <a:spcPct val="100000"/>
            </a:lnSpc>
          </a:pPr>
          <a:r>
            <a:rPr b="1" lang="ja-JP" sz="900" spc="-1" strike="noStrike">
              <a:solidFill>
                <a:srgbClr val="000000"/>
              </a:solidFill>
              <a:latin typeface="Calibri"/>
            </a:rPr>
            <a:t>都道府県に提出</a:t>
          </a:r>
          <a:endParaRPr b="0" lang="en-US" sz="900" spc="-1" strike="noStrike">
            <a:latin typeface="Times New Roman"/>
          </a:endParaRPr>
        </a:p>
      </xdr:txBody>
    </xdr:sp>
    <xdr:clientData/>
  </xdr:twoCellAnchor>
  <xdr:twoCellAnchor editAs="twoCell">
    <xdr:from>
      <xdr:col>8</xdr:col>
      <xdr:colOff>21960</xdr:colOff>
      <xdr:row>7</xdr:row>
      <xdr:rowOff>186120</xdr:rowOff>
    </xdr:from>
    <xdr:to>
      <xdr:col>22</xdr:col>
      <xdr:colOff>60480</xdr:colOff>
      <xdr:row>10</xdr:row>
      <xdr:rowOff>236160</xdr:rowOff>
    </xdr:to>
    <xdr:sp>
      <xdr:nvSpPr>
        <xdr:cNvPr id="14" name="CustomShape 1"/>
        <xdr:cNvSpPr/>
      </xdr:nvSpPr>
      <xdr:spPr>
        <a:xfrm>
          <a:off x="1160280" y="4990320"/>
          <a:ext cx="2214000" cy="1087200"/>
        </a:xfrm>
        <a:prstGeom prst="rect">
          <a:avLst/>
        </a:prstGeom>
        <a:solidFill>
          <a:schemeClr val="bg1"/>
        </a:solidFill>
        <a:ln w="19080">
          <a:solidFill>
            <a:schemeClr val="tx1"/>
          </a:solidFill>
          <a:round/>
        </a:ln>
      </xdr:spPr>
      <xdr:style>
        <a:lnRef idx="0"/>
        <a:fillRef idx="0"/>
        <a:effectRef idx="0"/>
        <a:fontRef idx="minor"/>
      </xdr:style>
      <xdr:txBody>
        <a:bodyPr lIns="90000" rIns="90000" tIns="45000" bIns="45000" anchor="ctr">
          <a:noAutofit/>
        </a:bodyPr>
        <a:p>
          <a:pPr>
            <a:lnSpc>
              <a:spcPct val="100000"/>
            </a:lnSpc>
          </a:pPr>
          <a:r>
            <a:rPr b="1" lang="ja-JP" sz="900" spc="-1" strike="noStrike">
              <a:solidFill>
                <a:srgbClr val="000000"/>
              </a:solidFill>
              <a:latin typeface="Calibri"/>
            </a:rPr>
            <a:t>基本情報</a:t>
          </a:r>
          <a:r>
            <a:rPr b="1" lang="en-US" sz="900" spc="-1" strike="noStrike">
              <a:solidFill>
                <a:srgbClr val="000000"/>
              </a:solidFill>
              <a:latin typeface="Calibri"/>
            </a:rPr>
            <a:t> 入力シート項目１の</a:t>
          </a:r>
          <a:endParaRPr b="0" lang="en-US" sz="900" spc="-1" strike="noStrike">
            <a:latin typeface="Times New Roman"/>
          </a:endParaRPr>
        </a:p>
        <a:p>
          <a:pPr>
            <a:lnSpc>
              <a:spcPct val="100000"/>
            </a:lnSpc>
          </a:pPr>
          <a:r>
            <a:rPr b="1" lang="ja-JP" sz="900" spc="-1" strike="noStrike">
              <a:solidFill>
                <a:srgbClr val="000000"/>
              </a:solidFill>
              <a:latin typeface="Calibri"/>
            </a:rPr>
            <a:t>「提出の目的」で</a:t>
          </a:r>
          <a:endParaRPr b="0" lang="en-US" sz="900" spc="-1" strike="noStrike">
            <a:latin typeface="Times New Roman"/>
          </a:endParaRPr>
        </a:p>
        <a:p>
          <a:pPr>
            <a:lnSpc>
              <a:spcPct val="100000"/>
            </a:lnSpc>
          </a:pPr>
          <a:r>
            <a:rPr b="1" lang="ja-JP" sz="900" spc="-1" strike="noStrike">
              <a:solidFill>
                <a:srgbClr val="000000"/>
              </a:solidFill>
              <a:latin typeface="Calibri"/>
            </a:rPr>
            <a:t>「加算様式を指定権者に提出」を選択、</a:t>
          </a:r>
          <a:endParaRPr b="0" lang="en-US" sz="900" spc="-1" strike="noStrike">
            <a:latin typeface="Times New Roman"/>
          </a:endParaRPr>
        </a:p>
        <a:p>
          <a:pPr>
            <a:lnSpc>
              <a:spcPct val="100000"/>
            </a:lnSpc>
          </a:pPr>
          <a:r>
            <a:rPr b="1" lang="ja-JP" sz="900" spc="-1" strike="noStrike">
              <a:solidFill>
                <a:srgbClr val="000000"/>
              </a:solidFill>
              <a:latin typeface="Calibri"/>
            </a:rPr>
            <a:t>「提出先の自治体名」に</a:t>
          </a:r>
          <a:endParaRPr b="0" lang="en-US" sz="900" spc="-1" strike="noStrike">
            <a:latin typeface="Times New Roman"/>
          </a:endParaRPr>
        </a:p>
        <a:p>
          <a:pPr>
            <a:lnSpc>
              <a:spcPct val="100000"/>
            </a:lnSpc>
          </a:pPr>
          <a:r>
            <a:rPr b="1" lang="ja-JP" sz="900" spc="-1" strike="noStrike">
              <a:solidFill>
                <a:srgbClr val="000000"/>
              </a:solidFill>
              <a:latin typeface="Calibri"/>
            </a:rPr>
            <a:t>指定権者名を入力。</a:t>
          </a:r>
          <a:endParaRPr b="0" lang="en-US" sz="900" spc="-1" strike="noStrike">
            <a:latin typeface="Times New Roman"/>
          </a:endParaRPr>
        </a:p>
      </xdr:txBody>
    </xdr:sp>
    <xdr:clientData/>
  </xdr:twoCellAnchor>
  <xdr:twoCellAnchor editAs="twoCell">
    <xdr:from>
      <xdr:col>22</xdr:col>
      <xdr:colOff>561960</xdr:colOff>
      <xdr:row>7</xdr:row>
      <xdr:rowOff>178560</xdr:rowOff>
    </xdr:from>
    <xdr:to>
      <xdr:col>23</xdr:col>
      <xdr:colOff>256680</xdr:colOff>
      <xdr:row>10</xdr:row>
      <xdr:rowOff>247680</xdr:rowOff>
    </xdr:to>
    <xdr:sp>
      <xdr:nvSpPr>
        <xdr:cNvPr id="15" name="CustomShape 1"/>
        <xdr:cNvSpPr/>
      </xdr:nvSpPr>
      <xdr:spPr>
        <a:xfrm>
          <a:off x="3875760" y="4982760"/>
          <a:ext cx="987840" cy="1106280"/>
        </a:xfrm>
        <a:prstGeom prst="rect">
          <a:avLst/>
        </a:prstGeom>
        <a:solidFill>
          <a:schemeClr val="bg1"/>
        </a:solidFill>
        <a:ln w="19080">
          <a:solidFill>
            <a:schemeClr val="tx1"/>
          </a:solidFill>
          <a:round/>
        </a:ln>
      </xdr:spPr>
      <xdr:style>
        <a:lnRef idx="0"/>
        <a:fillRef idx="0"/>
        <a:effectRef idx="0"/>
        <a:fontRef idx="minor"/>
      </xdr:style>
      <xdr:txBody>
        <a:bodyPr lIns="90000" rIns="90000" tIns="45000" bIns="45000" anchor="ctr">
          <a:noAutofit/>
        </a:bodyPr>
        <a:p>
          <a:pPr>
            <a:lnSpc>
              <a:spcPct val="100000"/>
            </a:lnSpc>
          </a:pPr>
          <a:r>
            <a:rPr b="1" lang="ja-JP" sz="900" spc="-1" strike="noStrike">
              <a:solidFill>
                <a:srgbClr val="000000"/>
              </a:solidFill>
              <a:latin typeface="Calibri"/>
            </a:rPr>
            <a:t>別紙様式</a:t>
          </a:r>
          <a:endParaRPr b="0" lang="en-US" sz="900" spc="-1" strike="noStrike">
            <a:latin typeface="Times New Roman"/>
          </a:endParaRPr>
        </a:p>
        <a:p>
          <a:pPr>
            <a:lnSpc>
              <a:spcPct val="100000"/>
            </a:lnSpc>
          </a:pPr>
          <a:r>
            <a:rPr b="1" lang="ja-JP" sz="900" spc="-1" strike="noStrike">
              <a:solidFill>
                <a:srgbClr val="000000"/>
              </a:solidFill>
              <a:latin typeface="Calibri"/>
            </a:rPr>
            <a:t>２－１、</a:t>
          </a:r>
          <a:endParaRPr b="0" lang="en-US" sz="900" spc="-1" strike="noStrike">
            <a:latin typeface="Times New Roman"/>
          </a:endParaRPr>
        </a:p>
        <a:p>
          <a:pPr>
            <a:lnSpc>
              <a:spcPct val="100000"/>
            </a:lnSpc>
          </a:pPr>
          <a:r>
            <a:rPr b="1" lang="ja-JP" sz="900" spc="-1" strike="noStrike">
              <a:solidFill>
                <a:srgbClr val="000000"/>
              </a:solidFill>
              <a:latin typeface="Calibri"/>
            </a:rPr>
            <a:t>２－２を</a:t>
          </a:r>
          <a:endParaRPr b="0" lang="en-US" sz="900" spc="-1" strike="noStrike">
            <a:latin typeface="Times New Roman"/>
          </a:endParaRPr>
        </a:p>
        <a:p>
          <a:pPr>
            <a:lnSpc>
              <a:spcPct val="100000"/>
            </a:lnSpc>
          </a:pPr>
          <a:r>
            <a:rPr b="1" lang="ja-JP" sz="900" spc="-1" strike="noStrike">
              <a:solidFill>
                <a:srgbClr val="000000"/>
              </a:solidFill>
              <a:latin typeface="Calibri"/>
            </a:rPr>
            <a:t>指定権者に提出</a:t>
          </a:r>
          <a:endParaRPr b="0" lang="en-US" sz="900" spc="-1" strike="noStrike">
            <a:latin typeface="Times New Roman"/>
          </a:endParaRPr>
        </a:p>
      </xdr:txBody>
    </xdr:sp>
    <xdr:clientData/>
  </xdr:twoCellAnchor>
  <xdr:twoCellAnchor editAs="twoCell">
    <xdr:from>
      <xdr:col>23</xdr:col>
      <xdr:colOff>3960</xdr:colOff>
      <xdr:row>5</xdr:row>
      <xdr:rowOff>2160</xdr:rowOff>
    </xdr:from>
    <xdr:to>
      <xdr:col>23</xdr:col>
      <xdr:colOff>268920</xdr:colOff>
      <xdr:row>6</xdr:row>
      <xdr:rowOff>18720</xdr:rowOff>
    </xdr:to>
    <xdr:sp>
      <xdr:nvSpPr>
        <xdr:cNvPr id="16" name="CustomShape 1"/>
        <xdr:cNvSpPr/>
      </xdr:nvSpPr>
      <xdr:spPr>
        <a:xfrm>
          <a:off x="4610880" y="4296600"/>
          <a:ext cx="264960" cy="272520"/>
        </a:xfrm>
        <a:prstGeom prst="rightArrow">
          <a:avLst>
            <a:gd name="adj1" fmla="val 50000"/>
            <a:gd name="adj2" fmla="val 50000"/>
          </a:avLst>
        </a:prstGeom>
        <a:solidFill>
          <a:srgbClr val="ffffff"/>
        </a:solidFill>
        <a:ln w="9360">
          <a:solidFill>
            <a:schemeClr val="bg2">
              <a:lumMod val="10000"/>
            </a:schemeClr>
          </a:solidFill>
          <a:round/>
        </a:ln>
      </xdr:spPr>
      <xdr:style>
        <a:lnRef idx="0"/>
        <a:fillRef idx="0"/>
        <a:effectRef idx="0"/>
        <a:fontRef idx="minor"/>
      </xdr:style>
    </xdr:sp>
    <xdr:clientData/>
  </xdr:twoCellAnchor>
  <xdr:twoCellAnchor editAs="twoCell">
    <xdr:from>
      <xdr:col>26</xdr:col>
      <xdr:colOff>291600</xdr:colOff>
      <xdr:row>5</xdr:row>
      <xdr:rowOff>2160</xdr:rowOff>
    </xdr:from>
    <xdr:to>
      <xdr:col>26</xdr:col>
      <xdr:colOff>556560</xdr:colOff>
      <xdr:row>6</xdr:row>
      <xdr:rowOff>18720</xdr:rowOff>
    </xdr:to>
    <xdr:sp>
      <xdr:nvSpPr>
        <xdr:cNvPr id="17" name="CustomShape 1"/>
        <xdr:cNvSpPr/>
      </xdr:nvSpPr>
      <xdr:spPr>
        <a:xfrm>
          <a:off x="6434280" y="4296600"/>
          <a:ext cx="264960" cy="272520"/>
        </a:xfrm>
        <a:prstGeom prst="rightArrow">
          <a:avLst>
            <a:gd name="adj1" fmla="val 50000"/>
            <a:gd name="adj2" fmla="val 50000"/>
          </a:avLst>
        </a:prstGeom>
        <a:solidFill>
          <a:srgbClr val="ffffff"/>
        </a:solidFill>
        <a:ln w="9360">
          <a:solidFill>
            <a:schemeClr val="bg2">
              <a:lumMod val="10000"/>
            </a:schemeClr>
          </a:solidFill>
          <a:round/>
        </a:ln>
      </xdr:spPr>
      <xdr:style>
        <a:lnRef idx="0"/>
        <a:fillRef idx="0"/>
        <a:effectRef idx="0"/>
        <a:fontRef idx="minor"/>
      </xdr:style>
    </xdr:sp>
    <xdr:clientData/>
  </xdr:twoCellAnchor>
  <xdr:twoCellAnchor editAs="twoCell">
    <xdr:from>
      <xdr:col>28</xdr:col>
      <xdr:colOff>155880</xdr:colOff>
      <xdr:row>5</xdr:row>
      <xdr:rowOff>2160</xdr:rowOff>
    </xdr:from>
    <xdr:to>
      <xdr:col>28</xdr:col>
      <xdr:colOff>420840</xdr:colOff>
      <xdr:row>6</xdr:row>
      <xdr:rowOff>18720</xdr:rowOff>
    </xdr:to>
    <xdr:sp>
      <xdr:nvSpPr>
        <xdr:cNvPr id="18" name="CustomShape 1"/>
        <xdr:cNvSpPr/>
      </xdr:nvSpPr>
      <xdr:spPr>
        <a:xfrm>
          <a:off x="8213760" y="4296600"/>
          <a:ext cx="264960" cy="272520"/>
        </a:xfrm>
        <a:prstGeom prst="rightArrow">
          <a:avLst>
            <a:gd name="adj1" fmla="val 50000"/>
            <a:gd name="adj2" fmla="val 50000"/>
          </a:avLst>
        </a:prstGeom>
        <a:solidFill>
          <a:srgbClr val="ffffff"/>
        </a:solidFill>
        <a:ln w="9360">
          <a:solidFill>
            <a:schemeClr val="bg2">
              <a:lumMod val="10000"/>
            </a:schemeClr>
          </a:solidFill>
          <a:round/>
        </a:ln>
      </xdr:spPr>
      <xdr:style>
        <a:lnRef idx="0"/>
        <a:fillRef idx="0"/>
        <a:effectRef idx="0"/>
        <a:fontRef idx="minor"/>
      </xdr:style>
    </xdr:sp>
    <xdr:clientData/>
  </xdr:twoCellAnchor>
  <xdr:twoCellAnchor editAs="twoCell">
    <xdr:from>
      <xdr:col>22</xdr:col>
      <xdr:colOff>156600</xdr:colOff>
      <xdr:row>9</xdr:row>
      <xdr:rowOff>163440</xdr:rowOff>
    </xdr:from>
    <xdr:to>
      <xdr:col>22</xdr:col>
      <xdr:colOff>459720</xdr:colOff>
      <xdr:row>9</xdr:row>
      <xdr:rowOff>430560</xdr:rowOff>
    </xdr:to>
    <xdr:sp>
      <xdr:nvSpPr>
        <xdr:cNvPr id="19" name="CustomShape 1"/>
        <xdr:cNvSpPr/>
      </xdr:nvSpPr>
      <xdr:spPr>
        <a:xfrm>
          <a:off x="3470400" y="5404680"/>
          <a:ext cx="303120" cy="267120"/>
        </a:xfrm>
        <a:prstGeom prst="rightArrow">
          <a:avLst>
            <a:gd name="adj1" fmla="val 50000"/>
            <a:gd name="adj2" fmla="val 50000"/>
          </a:avLst>
        </a:prstGeom>
        <a:solidFill>
          <a:srgbClr val="ffffff"/>
        </a:solidFill>
        <a:ln w="9360">
          <a:solidFill>
            <a:schemeClr val="bg2">
              <a:lumMod val="10000"/>
            </a:schemeClr>
          </a:solidFill>
          <a:round/>
        </a:ln>
      </xdr:spPr>
      <xdr:style>
        <a:lnRef idx="0"/>
        <a:fillRef idx="0"/>
        <a:effectRef idx="0"/>
        <a:fontRef idx="minor"/>
      </xdr:style>
    </xdr:sp>
    <xdr:clientData/>
  </xdr:twoCellAnchor>
  <xdr:twoCellAnchor editAs="twoCell">
    <xdr:from>
      <xdr:col>0</xdr:col>
      <xdr:colOff>207360</xdr:colOff>
      <xdr:row>9</xdr:row>
      <xdr:rowOff>165600</xdr:rowOff>
    </xdr:from>
    <xdr:to>
      <xdr:col>6</xdr:col>
      <xdr:colOff>16200</xdr:colOff>
      <xdr:row>9</xdr:row>
      <xdr:rowOff>432000</xdr:rowOff>
    </xdr:to>
    <xdr:sp>
      <xdr:nvSpPr>
        <xdr:cNvPr id="20" name="CustomShape 1"/>
        <xdr:cNvSpPr/>
      </xdr:nvSpPr>
      <xdr:spPr>
        <a:xfrm>
          <a:off x="207360" y="5406840"/>
          <a:ext cx="785880" cy="266400"/>
        </a:xfrm>
        <a:prstGeom prst="rightArrow">
          <a:avLst>
            <a:gd name="adj1" fmla="val 50000"/>
            <a:gd name="adj2" fmla="val 50000"/>
          </a:avLst>
        </a:prstGeom>
        <a:solidFill>
          <a:srgbClr val="ffffff"/>
        </a:solidFill>
        <a:ln w="9360">
          <a:solidFill>
            <a:schemeClr val="bg2">
              <a:lumMod val="10000"/>
            </a:schemeClr>
          </a:solidFill>
          <a:round/>
        </a:ln>
      </xdr:spPr>
      <xdr:style>
        <a:lnRef idx="0"/>
        <a:fillRef idx="0"/>
        <a:effectRef idx="0"/>
        <a:fontRef idx="minor"/>
      </xdr:style>
    </xdr:sp>
    <xdr:clientData/>
  </xdr:twoCellAnchor>
  <xdr:twoCellAnchor editAs="twoCell">
    <xdr:from>
      <xdr:col>0</xdr:col>
      <xdr:colOff>9360</xdr:colOff>
      <xdr:row>7</xdr:row>
      <xdr:rowOff>155880</xdr:rowOff>
    </xdr:from>
    <xdr:to>
      <xdr:col>9</xdr:col>
      <xdr:colOff>18000</xdr:colOff>
      <xdr:row>9</xdr:row>
      <xdr:rowOff>190440</xdr:rowOff>
    </xdr:to>
    <xdr:sp>
      <xdr:nvSpPr>
        <xdr:cNvPr id="21" name="CustomShape 1"/>
        <xdr:cNvSpPr/>
      </xdr:nvSpPr>
      <xdr:spPr>
        <a:xfrm>
          <a:off x="9360" y="4960080"/>
          <a:ext cx="1227600" cy="471600"/>
        </a:xfrm>
        <a:prstGeom prst="rect">
          <a:avLst/>
        </a:prstGeom>
        <a:noFill/>
        <a:ln w="9360">
          <a:noFill/>
        </a:ln>
      </xdr:spPr>
      <xdr:style>
        <a:lnRef idx="0"/>
        <a:fillRef idx="0"/>
        <a:effectRef idx="0"/>
        <a:fontRef idx="minor"/>
      </xdr:style>
      <xdr:txBody>
        <a:bodyPr lIns="90000" rIns="90000" tIns="45000" bIns="45000" anchor="ctr">
          <a:noAutofit/>
        </a:bodyPr>
        <a:p>
          <a:pPr algn="ctr">
            <a:lnSpc>
              <a:spcPct val="100000"/>
            </a:lnSpc>
          </a:pPr>
          <a:r>
            <a:rPr b="1" lang="ja-JP" sz="900" spc="-1" strike="noStrike">
              <a:solidFill>
                <a:srgbClr val="000000"/>
              </a:solidFill>
              <a:latin typeface="Calibri"/>
            </a:rPr>
            <a:t>加算様式を</a:t>
          </a:r>
          <a:endParaRPr b="0" lang="en-US" sz="900" spc="-1" strike="noStrike">
            <a:latin typeface="Times New Roman"/>
          </a:endParaRPr>
        </a:p>
        <a:p>
          <a:pPr algn="ctr">
            <a:lnSpc>
              <a:spcPct val="100000"/>
            </a:lnSpc>
          </a:pPr>
          <a:r>
            <a:rPr b="1" lang="ja-JP" sz="900" spc="-1" strike="noStrike">
              <a:solidFill>
                <a:srgbClr val="000000"/>
              </a:solidFill>
              <a:latin typeface="Calibri"/>
            </a:rPr>
            <a:t>提出する場合</a:t>
          </a:r>
          <a:endParaRPr b="0" lang="en-US" sz="900" spc="-1" strike="noStrike">
            <a:latin typeface="Times New Roman"/>
          </a:endParaRPr>
        </a:p>
      </xdr:txBody>
    </xdr:sp>
    <xdr:clientData/>
  </xdr:twoCellAnchor>
  <xdr:twoCellAnchor editAs="twoCell">
    <xdr:from>
      <xdr:col>23</xdr:col>
      <xdr:colOff>470160</xdr:colOff>
      <xdr:row>9</xdr:row>
      <xdr:rowOff>165600</xdr:rowOff>
    </xdr:from>
    <xdr:to>
      <xdr:col>25</xdr:col>
      <xdr:colOff>61200</xdr:colOff>
      <xdr:row>9</xdr:row>
      <xdr:rowOff>430560</xdr:rowOff>
    </xdr:to>
    <xdr:sp>
      <xdr:nvSpPr>
        <xdr:cNvPr id="22" name="CustomShape 1"/>
        <xdr:cNvSpPr/>
      </xdr:nvSpPr>
      <xdr:spPr>
        <a:xfrm>
          <a:off x="5077080" y="5406840"/>
          <a:ext cx="819720" cy="264960"/>
        </a:xfrm>
        <a:prstGeom prst="rightArrow">
          <a:avLst>
            <a:gd name="adj1" fmla="val 50000"/>
            <a:gd name="adj2" fmla="val 50000"/>
          </a:avLst>
        </a:prstGeom>
        <a:solidFill>
          <a:srgbClr val="ffffff"/>
        </a:solidFill>
        <a:ln w="9360">
          <a:solidFill>
            <a:schemeClr val="bg2">
              <a:lumMod val="10000"/>
            </a:schemeClr>
          </a:solidFill>
          <a:round/>
        </a:ln>
      </xdr:spPr>
      <xdr:style>
        <a:lnRef idx="0"/>
        <a:fillRef idx="0"/>
        <a:effectRef idx="0"/>
        <a:fontRef idx="minor"/>
      </xdr:style>
    </xdr:sp>
    <xdr:clientData/>
  </xdr:twoCellAnchor>
  <xdr:twoCellAnchor editAs="twoCell">
    <xdr:from>
      <xdr:col>23</xdr:col>
      <xdr:colOff>313200</xdr:colOff>
      <xdr:row>7</xdr:row>
      <xdr:rowOff>173880</xdr:rowOff>
    </xdr:from>
    <xdr:to>
      <xdr:col>25</xdr:col>
      <xdr:colOff>226440</xdr:colOff>
      <xdr:row>9</xdr:row>
      <xdr:rowOff>172800</xdr:rowOff>
    </xdr:to>
    <xdr:sp>
      <xdr:nvSpPr>
        <xdr:cNvPr id="23" name="CustomShape 1"/>
        <xdr:cNvSpPr/>
      </xdr:nvSpPr>
      <xdr:spPr>
        <a:xfrm>
          <a:off x="4920120" y="4978080"/>
          <a:ext cx="1141920" cy="435960"/>
        </a:xfrm>
        <a:prstGeom prst="rect">
          <a:avLst/>
        </a:prstGeom>
        <a:noFill/>
        <a:ln w="9360">
          <a:noFill/>
        </a:ln>
      </xdr:spPr>
      <xdr:style>
        <a:lnRef idx="0"/>
        <a:fillRef idx="0"/>
        <a:effectRef idx="0"/>
        <a:fontRef idx="minor"/>
      </xdr:style>
      <xdr:txBody>
        <a:bodyPr lIns="90000" rIns="90000" tIns="45000" bIns="45000" anchor="ctr">
          <a:noAutofit/>
        </a:bodyPr>
        <a:p>
          <a:pPr algn="ctr">
            <a:lnSpc>
              <a:spcPct val="100000"/>
            </a:lnSpc>
          </a:pPr>
          <a:r>
            <a:rPr b="1" lang="ja-JP" sz="900" spc="-1" strike="noStrike">
              <a:solidFill>
                <a:srgbClr val="000000"/>
              </a:solidFill>
              <a:latin typeface="Calibri"/>
            </a:rPr>
            <a:t>補助金様式を</a:t>
          </a:r>
          <a:endParaRPr b="0" lang="en-US" sz="900" spc="-1" strike="noStrike">
            <a:latin typeface="Times New Roman"/>
          </a:endParaRPr>
        </a:p>
        <a:p>
          <a:pPr>
            <a:lnSpc>
              <a:spcPct val="100000"/>
            </a:lnSpc>
          </a:pPr>
          <a:r>
            <a:rPr b="1" lang="ja-JP" sz="900" spc="-1" strike="noStrike">
              <a:solidFill>
                <a:srgbClr val="000000"/>
              </a:solidFill>
              <a:latin typeface="Calibri"/>
            </a:rPr>
            <a:t>提出する場合</a:t>
          </a:r>
          <a:endParaRPr b="0" lang="en-US" sz="900" spc="-1" strike="noStrike">
            <a:latin typeface="Times New Roman"/>
          </a:endParaRPr>
        </a:p>
      </xdr:txBody>
    </xdr:sp>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editAs="absolute">
    <xdr:from>
      <xdr:col>10</xdr:col>
      <xdr:colOff>1177560</xdr:colOff>
      <xdr:row>0</xdr:row>
      <xdr:rowOff>113040</xdr:rowOff>
    </xdr:from>
    <xdr:to>
      <xdr:col>30</xdr:col>
      <xdr:colOff>255600</xdr:colOff>
      <xdr:row>3</xdr:row>
      <xdr:rowOff>36000</xdr:rowOff>
    </xdr:to>
    <xdr:sp>
      <xdr:nvSpPr>
        <xdr:cNvPr id="37" name="CustomShape 1"/>
        <xdr:cNvSpPr/>
      </xdr:nvSpPr>
      <xdr:spPr>
        <a:xfrm>
          <a:off x="6788160" y="113040"/>
          <a:ext cx="13512960" cy="903960"/>
        </a:xfrm>
        <a:prstGeom prst="rect">
          <a:avLst/>
        </a:prstGeom>
        <a:noFill/>
        <a:ln w="76320">
          <a:solidFill>
            <a:srgbClr val="000000"/>
          </a:solidFill>
          <a:round/>
        </a:ln>
      </xdr:spPr>
      <xdr:style>
        <a:lnRef idx="2">
          <a:schemeClr val="accent6"/>
        </a:lnRef>
        <a:fillRef idx="1">
          <a:schemeClr val="lt1"/>
        </a:fillRef>
        <a:effectRef idx="0">
          <a:schemeClr val="accent6"/>
        </a:effectRef>
        <a:fontRef idx="minor"/>
      </xdr:style>
      <xdr:txBody>
        <a:bodyPr lIns="18360" rIns="0" tIns="0" bIns="0" anchor="ctr">
          <a:noAutofit/>
        </a:bodyPr>
        <a:p>
          <a:pPr>
            <a:lnSpc>
              <a:spcPct val="100000"/>
            </a:lnSpc>
          </a:pPr>
          <a:r>
            <a:rPr b="1" lang="en-US" sz="1800" spc="-1" strike="noStrike">
              <a:solidFill>
                <a:srgbClr val="000000"/>
              </a:solidFill>
              <a:latin typeface="Calibri"/>
            </a:rPr>
            <a:t>  </a:t>
          </a:r>
          <a:r>
            <a:rPr b="1" lang="ja-JP" sz="1800" spc="-1" strike="noStrike">
              <a:solidFill>
                <a:srgbClr val="000000"/>
              </a:solidFill>
              <a:latin typeface="Calibri"/>
            </a:rPr>
            <a:t>【</a:t>
          </a:r>
          <a:r>
            <a:rPr b="1" lang="ja-JP" sz="1800" spc="-1" strike="noStrike">
              <a:solidFill>
                <a:srgbClr val="000000"/>
              </a:solidFill>
              <a:latin typeface="Calibri"/>
            </a:rPr>
            <a:t>記入上の注意】</a:t>
          </a:r>
          <a:endParaRPr b="0" lang="en-US" sz="1800" spc="-1" strike="noStrike">
            <a:latin typeface="Times New Roman"/>
          </a:endParaRPr>
        </a:p>
        <a:p>
          <a:pPr>
            <a:lnSpc>
              <a:spcPct val="100000"/>
            </a:lnSpc>
          </a:pPr>
          <a:r>
            <a:rPr b="1" lang="ja-JP" sz="1800" spc="-1" strike="noStrike">
              <a:solidFill>
                <a:srgbClr val="000000"/>
              </a:solidFill>
              <a:latin typeface="Calibri"/>
            </a:rPr>
            <a:t>　・　　　　　　　                 のセルは必ず入力してください。空欄がある場合は不備となります。</a:t>
          </a:r>
          <a:endParaRPr b="0" lang="en-US" sz="1800" spc="-1" strike="noStrike">
            <a:latin typeface="Times New Roman"/>
          </a:endParaRPr>
        </a:p>
      </xdr:txBody>
    </xdr:sp>
    <xdr:clientData/>
  </xdr:twoCellAnchor>
  <xdr:twoCellAnchor editAs="absolute">
    <xdr:from>
      <xdr:col>11</xdr:col>
      <xdr:colOff>66960</xdr:colOff>
      <xdr:row>1</xdr:row>
      <xdr:rowOff>227160</xdr:rowOff>
    </xdr:from>
    <xdr:to>
      <xdr:col>12</xdr:col>
      <xdr:colOff>238680</xdr:colOff>
      <xdr:row>2</xdr:row>
      <xdr:rowOff>201960</xdr:rowOff>
    </xdr:to>
    <xdr:sp>
      <xdr:nvSpPr>
        <xdr:cNvPr id="38" name="CustomShape 1"/>
        <xdr:cNvSpPr/>
      </xdr:nvSpPr>
      <xdr:spPr>
        <a:xfrm>
          <a:off x="7229520" y="598320"/>
          <a:ext cx="1416240" cy="241560"/>
        </a:xfrm>
        <a:prstGeom prst="rect">
          <a:avLst/>
        </a:prstGeom>
        <a:solidFill>
          <a:schemeClr val="accent6">
            <a:lumMod val="20000"/>
            <a:lumOff val="80000"/>
          </a:schemeClr>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ja-JP" sz="1800" spc="-1" strike="noStrike">
              <a:latin typeface="Times New Roman"/>
            </a:rPr>
            <a:t>オレンジ色</a:t>
          </a:r>
          <a:endParaRPr b="0" lang="en-US" sz="1800" spc="-1" strike="noStrike">
            <a:latin typeface="Times New Roman"/>
          </a:endParaRPr>
        </a:p>
      </xdr:txBody>
    </xdr:sp>
    <xdr:clientData/>
  </xdr:twoCellAnchor>
  <xdr:twoCellAnchor editAs="twoCell">
    <xdr:from>
      <xdr:col>12</xdr:col>
      <xdr:colOff>564480</xdr:colOff>
      <xdr:row>1</xdr:row>
      <xdr:rowOff>226800</xdr:rowOff>
    </xdr:from>
    <xdr:to>
      <xdr:col>13</xdr:col>
      <xdr:colOff>696240</xdr:colOff>
      <xdr:row>2</xdr:row>
      <xdr:rowOff>205200</xdr:rowOff>
    </xdr:to>
    <xdr:sp>
      <xdr:nvSpPr>
        <xdr:cNvPr id="39" name="CustomShape 1"/>
        <xdr:cNvSpPr/>
      </xdr:nvSpPr>
      <xdr:spPr>
        <a:xfrm>
          <a:off x="8971560" y="597960"/>
          <a:ext cx="1158120" cy="245160"/>
        </a:xfrm>
        <a:prstGeom prst="rect">
          <a:avLst/>
        </a:prstGeom>
        <a:solidFill>
          <a:srgbClr val="ffe5fc"/>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ja-JP" sz="1800" spc="-1" strike="noStrike">
              <a:latin typeface="Times New Roman"/>
            </a:rPr>
            <a:t>ピンク色</a:t>
          </a:r>
          <a:endParaRPr b="0" lang="en-US" sz="1800" spc="-1" strike="noStrike">
            <a:latin typeface="Times New Roman"/>
          </a:endParaRPr>
        </a:p>
      </xdr:txBody>
    </xdr:sp>
    <xdr:clientData/>
  </xdr:twoCellAnchor>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absolute">
    <xdr:from>
      <xdr:col>40</xdr:col>
      <xdr:colOff>325800</xdr:colOff>
      <xdr:row>3</xdr:row>
      <xdr:rowOff>53640</xdr:rowOff>
    </xdr:from>
    <xdr:to>
      <xdr:col>46</xdr:col>
      <xdr:colOff>130320</xdr:colOff>
      <xdr:row>8</xdr:row>
      <xdr:rowOff>24480</xdr:rowOff>
    </xdr:to>
    <xdr:sp>
      <xdr:nvSpPr>
        <xdr:cNvPr id="40" name="CustomShape 1"/>
        <xdr:cNvSpPr/>
      </xdr:nvSpPr>
      <xdr:spPr>
        <a:xfrm>
          <a:off x="10168200" y="739800"/>
          <a:ext cx="4670280" cy="744480"/>
        </a:xfrm>
        <a:prstGeom prst="rect">
          <a:avLst/>
        </a:prstGeom>
        <a:ln w="12600">
          <a:round/>
        </a:ln>
      </xdr:spPr>
      <xdr:style>
        <a:lnRef idx="2">
          <a:schemeClr val="dk1"/>
        </a:lnRef>
        <a:fillRef idx="1">
          <a:schemeClr val="lt1"/>
        </a:fillRef>
        <a:effectRef idx="0">
          <a:schemeClr val="dk1"/>
        </a:effectRef>
        <a:fontRef idx="minor"/>
      </xdr:style>
      <xdr:txBody>
        <a:bodyPr lIns="18360" rIns="0" tIns="0" bIns="0" anchor="ctr">
          <a:noAutofit/>
        </a:bodyPr>
        <a:p>
          <a:pPr>
            <a:lnSpc>
              <a:spcPct val="100000"/>
            </a:lnSpc>
          </a:pPr>
          <a:r>
            <a:rPr b="0" lang="ja-JP" sz="1100" spc="-1" strike="noStrike">
              <a:solidFill>
                <a:srgbClr val="000000"/>
              </a:solidFill>
              <a:latin typeface="Calibri"/>
            </a:rPr>
            <a:t>　　</a:t>
          </a:r>
          <a:r>
            <a:rPr b="0" lang="ja-JP" sz="1100" spc="-1" strike="noStrike">
              <a:solidFill>
                <a:srgbClr val="000000"/>
              </a:solidFill>
              <a:latin typeface="Calibri"/>
            </a:rPr>
            <a:t>【凡例】</a:t>
          </a:r>
          <a:endParaRPr b="0" lang="en-US" sz="1100" spc="-1" strike="noStrike">
            <a:latin typeface="Times New Roman"/>
          </a:endParaRPr>
        </a:p>
        <a:p>
          <a:pPr>
            <a:lnSpc>
              <a:spcPct val="100000"/>
            </a:lnSpc>
          </a:pPr>
          <a:r>
            <a:rPr b="0" lang="ja-JP" sz="1100" spc="-1" strike="noStrike">
              <a:solidFill>
                <a:srgbClr val="000000"/>
              </a:solidFill>
              <a:latin typeface="Calibri"/>
            </a:rPr>
            <a:t>　   色付きセルに必要事項を入力してください。</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r>
            <a:rPr b="0" lang="ja-JP" sz="1100" spc="-1" strike="noStrike">
              <a:solidFill>
                <a:srgbClr val="000000"/>
              </a:solidFill>
              <a:latin typeface="Calibri"/>
            </a:rPr>
            <a:t>　　　　　　補助金の支給に必要な情報　入力セル</a:t>
          </a:r>
          <a:endParaRPr b="0" lang="en-US" sz="1100" spc="-1" strike="noStrike">
            <a:latin typeface="Times New Roman"/>
          </a:endParaRPr>
        </a:p>
      </xdr:txBody>
    </xdr:sp>
    <xdr:clientData/>
  </xdr:twoCellAnchor>
  <xdr:twoCellAnchor editAs="absolute">
    <xdr:from>
      <xdr:col>40</xdr:col>
      <xdr:colOff>489600</xdr:colOff>
      <xdr:row>6</xdr:row>
      <xdr:rowOff>11160</xdr:rowOff>
    </xdr:from>
    <xdr:to>
      <xdr:col>41</xdr:col>
      <xdr:colOff>198000</xdr:colOff>
      <xdr:row>6</xdr:row>
      <xdr:rowOff>162000</xdr:rowOff>
    </xdr:to>
    <xdr:sp>
      <xdr:nvSpPr>
        <xdr:cNvPr id="41" name="CustomShape 1"/>
        <xdr:cNvSpPr/>
      </xdr:nvSpPr>
      <xdr:spPr>
        <a:xfrm flipV="1">
          <a:off x="10332000" y="1211400"/>
          <a:ext cx="516600" cy="150840"/>
        </a:xfrm>
        <a:prstGeom prst="rect">
          <a:avLst/>
        </a:prstGeom>
        <a:solidFill>
          <a:schemeClr val="accent4">
            <a:lumMod val="20000"/>
            <a:lumOff val="80000"/>
          </a:schemeClr>
        </a:solidFill>
        <a:ln w="12600">
          <a:round/>
        </a:ln>
      </xdr:spPr>
      <xdr:style>
        <a:lnRef idx="2">
          <a:schemeClr val="dk1"/>
        </a:lnRef>
        <a:fillRef idx="1">
          <a:schemeClr val="lt1"/>
        </a:fillRef>
        <a:effectRef idx="0">
          <a:schemeClr val="dk1"/>
        </a:effectRef>
        <a:fontRef idx="minor"/>
      </xdr:style>
    </xdr:sp>
    <xdr:clientData/>
  </xdr:twoCellAnchor>
</xdr:wsDr>
</file>

<file path=xl/drawings/drawing18.xml><?xml version="1.0" encoding="utf-8"?>
<xdr:wsDr xmlns:xdr="http://schemas.openxmlformats.org/drawingml/2006/spreadsheetDrawing" xmlns:a="http://schemas.openxmlformats.org/drawingml/2006/main" xmlns:r="http://schemas.openxmlformats.org/officeDocument/2006/relationships"/>
</file>

<file path=xl/drawings/drawing19.xml><?xml version="1.0" encoding="utf-8"?>
<xdr:wsDr xmlns:xdr="http://schemas.openxmlformats.org/drawingml/2006/spreadsheetDrawing" xmlns:a="http://schemas.openxmlformats.org/drawingml/2006/main" xmlns:r="http://schemas.openxmlformats.org/officeDocument/2006/relationships">
  <xdr:twoCellAnchor editAs="twoCell">
    <xdr:from>
      <xdr:col>10</xdr:col>
      <xdr:colOff>127080</xdr:colOff>
      <xdr:row>22</xdr:row>
      <xdr:rowOff>380880</xdr:rowOff>
    </xdr:from>
    <xdr:to>
      <xdr:col>25</xdr:col>
      <xdr:colOff>212760</xdr:colOff>
      <xdr:row>27</xdr:row>
      <xdr:rowOff>410040</xdr:rowOff>
    </xdr:to>
    <xdr:sp>
      <xdr:nvSpPr>
        <xdr:cNvPr id="42" name="CustomShape 1"/>
        <xdr:cNvSpPr/>
      </xdr:nvSpPr>
      <xdr:spPr>
        <a:xfrm>
          <a:off x="27082080" y="10348920"/>
          <a:ext cx="13296960" cy="3302640"/>
        </a:xfrm>
        <a:prstGeom prst="rect">
          <a:avLst/>
        </a:prstGeom>
        <a:solidFill>
          <a:schemeClr val="lt1"/>
        </a:solidFill>
        <a:ln w="57240">
          <a:solidFill>
            <a:schemeClr val="tx1"/>
          </a:solidFill>
          <a:round/>
        </a:ln>
      </xdr:spPr>
      <xdr:style>
        <a:lnRef idx="0"/>
        <a:fillRef idx="0"/>
        <a:effectRef idx="0"/>
        <a:fontRef idx="minor"/>
      </xdr:style>
      <xdr:txBody>
        <a:bodyPr lIns="90000" rIns="90000" tIns="45000" bIns="45000">
          <a:noAutofit/>
        </a:bodyPr>
        <a:p>
          <a:pPr>
            <a:lnSpc>
              <a:spcPct val="100000"/>
            </a:lnSpc>
          </a:pPr>
          <a:r>
            <a:rPr b="0" lang="ja-JP" sz="2000" spc="-1" strike="noStrike">
              <a:solidFill>
                <a:srgbClr val="000000"/>
              </a:solidFill>
              <a:latin typeface="ＭＳ Ｐゴシック"/>
              <a:ea typeface="ＭＳ Ｐゴシック"/>
            </a:rPr>
            <a:t>【</a:t>
          </a:r>
          <a:r>
            <a:rPr b="0" lang="ja-JP" sz="2000" spc="-1" strike="noStrike">
              <a:solidFill>
                <a:srgbClr val="000000"/>
              </a:solidFill>
              <a:latin typeface="ＭＳ Ｐゴシック"/>
              <a:ea typeface="ＭＳ Ｐゴシック"/>
            </a:rPr>
            <a:t>記入上の注意】</a:t>
          </a:r>
          <a:endParaRPr b="0" lang="en-US" sz="2000" spc="-1" strike="noStrike">
            <a:latin typeface="Times New Roman"/>
          </a:endParaRPr>
        </a:p>
        <a:p>
          <a:pPr>
            <a:lnSpc>
              <a:spcPct val="100000"/>
            </a:lnSpc>
          </a:pPr>
          <a:r>
            <a:rPr b="0" lang="ja-JP" sz="2000" spc="-1" strike="noStrike">
              <a:solidFill>
                <a:srgbClr val="000000"/>
              </a:solidFill>
              <a:latin typeface="ＭＳ Ｐゴシック"/>
              <a:ea typeface="ＭＳ Ｐゴシック"/>
            </a:rPr>
            <a:t>・　本様式は、介護サービス事業所等が、処遇改善加算のキャリアパス要件Ⅰ～Ⅲを満たすために作成すべき「書面」のひな形として、お示しするものです。</a:t>
          </a:r>
          <a:endParaRPr b="0" lang="en-US" sz="2000" spc="-1" strike="noStrike">
            <a:latin typeface="Times New Roman"/>
          </a:endParaRPr>
        </a:p>
        <a:p>
          <a:pPr>
            <a:lnSpc>
              <a:spcPct val="100000"/>
            </a:lnSpc>
          </a:pPr>
          <a:r>
            <a:rPr b="0" lang="ja-JP" sz="2000" spc="-1" strike="noStrike">
              <a:solidFill>
                <a:srgbClr val="000000"/>
              </a:solidFill>
              <a:latin typeface="ＭＳ Ｐゴシック"/>
              <a:ea typeface="ＭＳ Ｐゴシック"/>
            </a:rPr>
            <a:t>・　各欄に記載の内容は「例」であるため、事業所ごとの実態に応じて修正の上、職員への周知を行うようにしてください。</a:t>
          </a:r>
          <a:endParaRPr b="0" lang="en-US" sz="2000" spc="-1" strike="noStrike">
            <a:latin typeface="Times New Roman"/>
          </a:endParaRPr>
        </a:p>
        <a:p>
          <a:pPr>
            <a:lnSpc>
              <a:spcPct val="100000"/>
            </a:lnSpc>
          </a:pPr>
          <a:r>
            <a:rPr b="0" lang="ja-JP" sz="2000" spc="-1" strike="noStrike">
              <a:solidFill>
                <a:srgbClr val="000000"/>
              </a:solidFill>
              <a:latin typeface="ＭＳ Ｐゴシック"/>
              <a:ea typeface="ＭＳ Ｐゴシック"/>
            </a:rPr>
            <a:t>・　就業規則の作成義務がある事業所（常時雇用従業者が</a:t>
          </a:r>
          <a:r>
            <a:rPr b="0" lang="en-US" sz="2000" spc="-1" strike="noStrike">
              <a:solidFill>
                <a:srgbClr val="000000"/>
              </a:solidFill>
              <a:latin typeface="ＭＳ Ｐゴシック"/>
              <a:ea typeface="ＭＳ Ｐゴシック"/>
            </a:rPr>
            <a:t>10</a:t>
          </a:r>
          <a:r>
            <a:rPr b="0" lang="ja-JP" sz="2000" spc="-1" strike="noStrike">
              <a:solidFill>
                <a:srgbClr val="000000"/>
              </a:solidFill>
              <a:latin typeface="ＭＳ Ｐゴシック"/>
              <a:ea typeface="ＭＳ Ｐゴシック"/>
            </a:rPr>
            <a:t>名以上）においては、本様式とは別に、就業規則の適切な整備を行ってください。</a:t>
          </a:r>
          <a:endParaRPr b="0" lang="en-US" sz="2000" spc="-1" strike="noStrike">
            <a:latin typeface="Times New Roman"/>
          </a:endParaRPr>
        </a:p>
        <a:p>
          <a:pPr>
            <a:lnSpc>
              <a:spcPct val="100000"/>
            </a:lnSpc>
          </a:pPr>
          <a:r>
            <a:rPr b="0" lang="ja-JP" sz="2000" spc="-1" strike="noStrike">
              <a:solidFill>
                <a:srgbClr val="000000"/>
              </a:solidFill>
              <a:latin typeface="ＭＳ Ｐゴシック"/>
              <a:ea typeface="ＭＳ Ｐゴシック"/>
            </a:rPr>
            <a:t>・　また、本様式を用いずに、独自に書面を整備いただいても差し支えありません。</a:t>
          </a:r>
          <a:endParaRPr b="0" lang="en-US" sz="2000" spc="-1" strike="noStrike">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95400</xdr:colOff>
      <xdr:row>52</xdr:row>
      <xdr:rowOff>17280</xdr:rowOff>
    </xdr:from>
    <xdr:to>
      <xdr:col>1</xdr:col>
      <xdr:colOff>168120</xdr:colOff>
      <xdr:row>55</xdr:row>
      <xdr:rowOff>137880</xdr:rowOff>
    </xdr:to>
    <xdr:sp>
      <xdr:nvSpPr>
        <xdr:cNvPr id="24" name="CustomShape 1"/>
        <xdr:cNvSpPr/>
      </xdr:nvSpPr>
      <xdr:spPr>
        <a:xfrm>
          <a:off x="281160" y="12281400"/>
          <a:ext cx="72720" cy="882720"/>
        </a:xfrm>
        <a:prstGeom prst="leftBracket">
          <a:avLst>
            <a:gd name="adj" fmla="val 8333"/>
          </a:avLst>
        </a:prstGeom>
        <a:noFill/>
        <a:ln>
          <a:round/>
        </a:ln>
      </xdr:spPr>
      <xdr:style>
        <a:lnRef idx="1">
          <a:schemeClr val="dk1"/>
        </a:lnRef>
        <a:fillRef idx="0">
          <a:schemeClr val="dk1"/>
        </a:fillRef>
        <a:effectRef idx="0">
          <a:schemeClr val="dk1"/>
        </a:effectRef>
        <a:fontRef idx="minor"/>
      </xdr:style>
    </xdr:sp>
    <xdr:clientData/>
  </xdr:twoCellAnchor>
  <xdr:twoCellAnchor editAs="twoCell">
    <xdr:from>
      <xdr:col>15</xdr:col>
      <xdr:colOff>160200</xdr:colOff>
      <xdr:row>16</xdr:row>
      <xdr:rowOff>92160</xdr:rowOff>
    </xdr:from>
    <xdr:to>
      <xdr:col>17</xdr:col>
      <xdr:colOff>183960</xdr:colOff>
      <xdr:row>16</xdr:row>
      <xdr:rowOff>276120</xdr:rowOff>
    </xdr:to>
    <xdr:sp>
      <xdr:nvSpPr>
        <xdr:cNvPr id="25" name="CustomShape 1"/>
        <xdr:cNvSpPr/>
      </xdr:nvSpPr>
      <xdr:spPr>
        <a:xfrm>
          <a:off x="3427560" y="3637800"/>
          <a:ext cx="549720" cy="183960"/>
        </a:xfrm>
        <a:prstGeom prst="rect">
          <a:avLst/>
        </a:prstGeom>
        <a:noFill/>
        <a:ln w="9360">
          <a:noFill/>
        </a:ln>
      </xdr:spPr>
      <xdr:style>
        <a:lnRef idx="0"/>
        <a:fillRef idx="0"/>
        <a:effectRef idx="0"/>
        <a:fontRef idx="minor"/>
      </xdr:style>
      <xdr:txBody>
        <a:bodyPr lIns="90000" rIns="90000" tIns="45000" bIns="45000" anchor="ctr">
          <a:noAutofit/>
        </a:bodyPr>
        <a:p>
          <a:pPr>
            <a:lnSpc>
              <a:spcPct val="100000"/>
            </a:lnSpc>
          </a:pPr>
          <a:r>
            <a:rPr b="0" lang="en-US" sz="900" spc="-1" strike="noStrike">
              <a:solidFill>
                <a:srgbClr val="000000"/>
              </a:solidFill>
              <a:latin typeface="Times New Roman"/>
            </a:rPr>
            <a:t>(a)</a:t>
          </a:r>
          <a:endParaRPr b="0" lang="en-US" sz="900" spc="-1" strike="noStrike">
            <a:latin typeface="Times New Roman"/>
          </a:endParaRPr>
        </a:p>
      </xdr:txBody>
    </xdr:sp>
    <xdr:clientData/>
  </xdr:twoCellAnchor>
  <xdr:twoCellAnchor editAs="twoCell">
    <xdr:from>
      <xdr:col>15</xdr:col>
      <xdr:colOff>160200</xdr:colOff>
      <xdr:row>17</xdr:row>
      <xdr:rowOff>105120</xdr:rowOff>
    </xdr:from>
    <xdr:to>
      <xdr:col>17</xdr:col>
      <xdr:colOff>183960</xdr:colOff>
      <xdr:row>17</xdr:row>
      <xdr:rowOff>289080</xdr:rowOff>
    </xdr:to>
    <xdr:sp>
      <xdr:nvSpPr>
        <xdr:cNvPr id="26" name="CustomShape 1"/>
        <xdr:cNvSpPr/>
      </xdr:nvSpPr>
      <xdr:spPr>
        <a:xfrm>
          <a:off x="3427560" y="3984120"/>
          <a:ext cx="549720" cy="183960"/>
        </a:xfrm>
        <a:prstGeom prst="rect">
          <a:avLst/>
        </a:prstGeom>
        <a:noFill/>
        <a:ln w="9360">
          <a:noFill/>
        </a:ln>
      </xdr:spPr>
      <xdr:style>
        <a:lnRef idx="0"/>
        <a:fillRef idx="0"/>
        <a:effectRef idx="0"/>
        <a:fontRef idx="minor"/>
      </xdr:style>
      <xdr:txBody>
        <a:bodyPr lIns="90000" rIns="90000" tIns="45000" bIns="45000" anchor="ctr">
          <a:noAutofit/>
        </a:bodyPr>
        <a:p>
          <a:pPr>
            <a:lnSpc>
              <a:spcPct val="100000"/>
            </a:lnSpc>
          </a:pPr>
          <a:r>
            <a:rPr b="0" lang="en-US" sz="900" spc="-1" strike="noStrike">
              <a:solidFill>
                <a:srgbClr val="000000"/>
              </a:solidFill>
              <a:latin typeface="Times New Roman"/>
            </a:rPr>
            <a:t>(b)</a:t>
          </a:r>
          <a:endParaRPr b="0" lang="en-US" sz="900" spc="-1" strike="noStrike">
            <a:latin typeface="Times New Roman"/>
          </a:endParaRPr>
        </a:p>
      </xdr:txBody>
    </xdr:sp>
    <xdr:clientData/>
  </xdr:twoCellAnchor>
  <xdr:twoCellAnchor editAs="twoCell">
    <xdr:from>
      <xdr:col>15</xdr:col>
      <xdr:colOff>160200</xdr:colOff>
      <xdr:row>18</xdr:row>
      <xdr:rowOff>88560</xdr:rowOff>
    </xdr:from>
    <xdr:to>
      <xdr:col>17</xdr:col>
      <xdr:colOff>183960</xdr:colOff>
      <xdr:row>18</xdr:row>
      <xdr:rowOff>272520</xdr:rowOff>
    </xdr:to>
    <xdr:sp>
      <xdr:nvSpPr>
        <xdr:cNvPr id="27" name="CustomShape 1"/>
        <xdr:cNvSpPr/>
      </xdr:nvSpPr>
      <xdr:spPr>
        <a:xfrm>
          <a:off x="3427560" y="4348440"/>
          <a:ext cx="549720" cy="183960"/>
        </a:xfrm>
        <a:prstGeom prst="rect">
          <a:avLst/>
        </a:prstGeom>
        <a:noFill/>
        <a:ln w="9360">
          <a:noFill/>
        </a:ln>
      </xdr:spPr>
      <xdr:style>
        <a:lnRef idx="0"/>
        <a:fillRef idx="0"/>
        <a:effectRef idx="0"/>
        <a:fontRef idx="minor"/>
      </xdr:style>
      <xdr:txBody>
        <a:bodyPr lIns="90000" rIns="90000" tIns="45000" bIns="45000" anchor="ctr">
          <a:noAutofit/>
        </a:bodyPr>
        <a:p>
          <a:pPr>
            <a:lnSpc>
              <a:spcPct val="100000"/>
            </a:lnSpc>
          </a:pPr>
          <a:r>
            <a:rPr b="0" lang="en-US" sz="900" spc="-1" strike="noStrike">
              <a:solidFill>
                <a:srgbClr val="000000"/>
              </a:solidFill>
              <a:latin typeface="Times New Roman"/>
            </a:rPr>
            <a:t>(c)</a:t>
          </a:r>
          <a:endParaRPr b="0" lang="en-US" sz="900" spc="-1" strike="noStrike">
            <a:latin typeface="Times New Roman"/>
          </a:endParaRPr>
        </a:p>
      </xdr:txBody>
    </xdr:sp>
    <xdr:clientData/>
  </xdr:twoCellAnchor>
  <xdr:twoCellAnchor editAs="twoCell">
    <xdr:from>
      <xdr:col>15</xdr:col>
      <xdr:colOff>160200</xdr:colOff>
      <xdr:row>19</xdr:row>
      <xdr:rowOff>110160</xdr:rowOff>
    </xdr:from>
    <xdr:to>
      <xdr:col>17</xdr:col>
      <xdr:colOff>183960</xdr:colOff>
      <xdr:row>19</xdr:row>
      <xdr:rowOff>294120</xdr:rowOff>
    </xdr:to>
    <xdr:sp>
      <xdr:nvSpPr>
        <xdr:cNvPr id="28" name="CustomShape 1"/>
        <xdr:cNvSpPr/>
      </xdr:nvSpPr>
      <xdr:spPr>
        <a:xfrm>
          <a:off x="3427560" y="4732200"/>
          <a:ext cx="549720" cy="183960"/>
        </a:xfrm>
        <a:prstGeom prst="rect">
          <a:avLst/>
        </a:prstGeom>
        <a:noFill/>
        <a:ln w="9360">
          <a:noFill/>
        </a:ln>
      </xdr:spPr>
      <xdr:style>
        <a:lnRef idx="0"/>
        <a:fillRef idx="0"/>
        <a:effectRef idx="0"/>
        <a:fontRef idx="minor"/>
      </xdr:style>
      <xdr:txBody>
        <a:bodyPr lIns="90000" rIns="90000" tIns="45000" bIns="45000" anchor="ctr">
          <a:noAutofit/>
        </a:bodyPr>
        <a:p>
          <a:pPr>
            <a:lnSpc>
              <a:spcPct val="100000"/>
            </a:lnSpc>
          </a:pPr>
          <a:r>
            <a:rPr b="0" lang="en-US" sz="900" spc="-1" strike="noStrike">
              <a:solidFill>
                <a:srgbClr val="000000"/>
              </a:solidFill>
              <a:latin typeface="Times New Roman"/>
            </a:rPr>
            <a:t>(d)</a:t>
          </a:r>
          <a:endParaRPr b="0" lang="en-US" sz="900" spc="-1" strike="noStrike">
            <a:latin typeface="Times New Roman"/>
          </a:endParaRPr>
        </a:p>
      </xdr:txBody>
    </xdr:sp>
    <xdr:clientData/>
  </xdr:twoCellAnchor>
  <xdr:twoCellAnchor editAs="twoCell">
    <xdr:from>
      <xdr:col>38</xdr:col>
      <xdr:colOff>148320</xdr:colOff>
      <xdr:row>3</xdr:row>
      <xdr:rowOff>383040</xdr:rowOff>
    </xdr:from>
    <xdr:to>
      <xdr:col>51</xdr:col>
      <xdr:colOff>268200</xdr:colOff>
      <xdr:row>17</xdr:row>
      <xdr:rowOff>311040</xdr:rowOff>
    </xdr:to>
    <xdr:sp>
      <xdr:nvSpPr>
        <xdr:cNvPr id="29" name="CustomShape 1"/>
        <xdr:cNvSpPr/>
      </xdr:nvSpPr>
      <xdr:spPr>
        <a:xfrm>
          <a:off x="9383760" y="911880"/>
          <a:ext cx="8217720" cy="3278160"/>
        </a:xfrm>
        <a:prstGeom prst="rect">
          <a:avLst/>
        </a:prstGeom>
        <a:solidFill>
          <a:schemeClr val="bg1"/>
        </a:solidFill>
        <a:ln w="57240">
          <a:solidFill>
            <a:srgbClr val="000000"/>
          </a:solidFill>
          <a:round/>
        </a:ln>
      </xdr:spPr>
      <xdr:style>
        <a:lnRef idx="2">
          <a:schemeClr val="accent6"/>
        </a:lnRef>
        <a:fillRef idx="1">
          <a:schemeClr val="lt1"/>
        </a:fillRef>
        <a:effectRef idx="0">
          <a:schemeClr val="accent6"/>
        </a:effectRef>
        <a:fontRef idx="minor"/>
      </xdr:style>
      <xdr:txBody>
        <a:bodyPr lIns="18360" rIns="0" tIns="0" bIns="0" anchor="ctr">
          <a:noAutofit/>
        </a:bodyPr>
        <a:p>
          <a:pPr>
            <a:lnSpc>
              <a:spcPct val="100000"/>
            </a:lnSpc>
          </a:pPr>
          <a:r>
            <a:rPr b="1" lang="en-US" sz="1100" spc="-1" strike="noStrike">
              <a:solidFill>
                <a:srgbClr val="000000"/>
              </a:solidFill>
              <a:latin typeface="Calibri"/>
            </a:rPr>
            <a:t>   </a:t>
          </a:r>
          <a:r>
            <a:rPr b="1" lang="ja-JP" sz="1100" spc="-1" strike="noStrike">
              <a:solidFill>
                <a:srgbClr val="000000"/>
              </a:solidFill>
              <a:latin typeface="Calibri"/>
            </a:rPr>
            <a:t>【</a:t>
          </a:r>
          <a:r>
            <a:rPr b="1" lang="ja-JP" sz="1100" spc="-1" strike="noStrike">
              <a:solidFill>
                <a:srgbClr val="000000"/>
              </a:solidFill>
              <a:latin typeface="Calibri"/>
            </a:rPr>
            <a:t>記入上の注意】</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r>
            <a:rPr b="1" lang="ja-JP" sz="1100" spc="-1" strike="noStrike">
              <a:solidFill>
                <a:srgbClr val="000000"/>
              </a:solidFill>
              <a:latin typeface="Calibri"/>
            </a:rPr>
            <a:t>　・ 必須の記入箇所は　　　　　　　　のセルです。</a:t>
          </a:r>
          <a:endParaRPr b="0" lang="en-US" sz="1100" spc="-1" strike="noStrike">
            <a:latin typeface="Times New Roman"/>
          </a:endParaRPr>
        </a:p>
        <a:p>
          <a:pPr>
            <a:lnSpc>
              <a:spcPct val="100000"/>
            </a:lnSpc>
          </a:pPr>
          <a:r>
            <a:rPr b="1" lang="ja-JP" sz="1100" spc="-1" strike="noStrike">
              <a:solidFill>
                <a:srgbClr val="000000"/>
              </a:solidFill>
              <a:latin typeface="Calibri"/>
            </a:rPr>
            <a:t>　   空欄が残っているとエラーになります。</a:t>
          </a:r>
          <a:endParaRPr b="0" lang="en-US" sz="1100" spc="-1" strike="noStrike">
            <a:latin typeface="Times New Roman"/>
          </a:endParaRPr>
        </a:p>
        <a:p>
          <a:pPr>
            <a:lnSpc>
              <a:spcPct val="100000"/>
            </a:lnSpc>
          </a:pPr>
          <a:r>
            <a:rPr b="1" lang="en-US" sz="1100" spc="-1" strike="noStrike">
              <a:solidFill>
                <a:srgbClr val="000000"/>
              </a:solidFill>
              <a:latin typeface="Calibri"/>
            </a:rPr>
            <a:t>   </a:t>
          </a:r>
          <a:endParaRPr b="0" lang="en-US" sz="1100" spc="-1" strike="noStrike">
            <a:latin typeface="Times New Roman"/>
          </a:endParaRPr>
        </a:p>
        <a:p>
          <a:pPr>
            <a:lnSpc>
              <a:spcPct val="100000"/>
            </a:lnSpc>
          </a:pPr>
          <a:r>
            <a:rPr b="1" lang="ja-JP" sz="1100" spc="-1" strike="noStrike">
              <a:solidFill>
                <a:srgbClr val="000000"/>
              </a:solidFill>
              <a:latin typeface="Calibri"/>
            </a:rPr>
            <a:t>　・ 先に「基本情報入力シート」及び「別紙様式２－２」を完成させてください。</a:t>
          </a:r>
          <a:endParaRPr b="0" lang="en-US" sz="1100" spc="-1" strike="noStrike">
            <a:latin typeface="Times New Roman"/>
          </a:endParaRPr>
        </a:p>
        <a:p>
          <a:pPr>
            <a:lnSpc>
              <a:spcPct val="100000"/>
            </a:lnSpc>
          </a:pPr>
          <a:r>
            <a:rPr b="1" lang="ja-JP" sz="1100" spc="-1" strike="noStrike">
              <a:solidFill>
                <a:srgbClr val="000000"/>
              </a:solidFill>
              <a:latin typeface="Calibri"/>
            </a:rPr>
            <a:t>　　これらのシートでの記入内容に応じて、入力が不要な欄が非表示になります。</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r>
            <a:rPr b="1" lang="ja-JP" sz="1100" spc="-1" strike="noStrike">
              <a:solidFill>
                <a:srgbClr val="000000"/>
              </a:solidFill>
              <a:latin typeface="Calibri"/>
            </a:rPr>
            <a:t>　・ 濃いオレンジ色のセルに「</a:t>
          </a:r>
          <a:r>
            <a:rPr b="1" lang="en-US" sz="1100" spc="-1" strike="noStrike">
              <a:solidFill>
                <a:srgbClr val="000000"/>
              </a:solidFill>
              <a:latin typeface="Calibri"/>
            </a:rPr>
            <a:t>×</a:t>
          </a:r>
          <a:r>
            <a:rPr b="1" lang="ja-JP" sz="1100" spc="-1" strike="noStrike">
              <a:solidFill>
                <a:srgbClr val="000000"/>
              </a:solidFill>
              <a:latin typeface="Calibri"/>
            </a:rPr>
            <a:t>」が表示された場合、記入内容が要件を満たしていないか、</a:t>
          </a:r>
          <a:endParaRPr b="0" lang="en-US" sz="1100" spc="-1" strike="noStrike">
            <a:latin typeface="Times New Roman"/>
          </a:endParaRPr>
        </a:p>
        <a:p>
          <a:pPr>
            <a:lnSpc>
              <a:spcPct val="100000"/>
            </a:lnSpc>
          </a:pPr>
          <a:r>
            <a:rPr b="1" lang="ja-JP" sz="1100" spc="-1" strike="noStrike">
              <a:solidFill>
                <a:srgbClr val="000000"/>
              </a:solidFill>
              <a:latin typeface="Calibri"/>
            </a:rPr>
            <a:t>　　未入力の欄がありますので修正してください。</a:t>
          </a:r>
          <a:endParaRPr b="0" lang="en-US" sz="1100" spc="-1" strike="noStrike">
            <a:latin typeface="Times New Roman"/>
          </a:endParaRPr>
        </a:p>
        <a:p>
          <a:pPr>
            <a:lnSpc>
              <a:spcPct val="100000"/>
            </a:lnSpc>
          </a:pPr>
          <a:r>
            <a:rPr b="1" lang="ja-JP" sz="1100" spc="-1" strike="noStrike">
              <a:solidFill>
                <a:srgbClr val="000000"/>
              </a:solidFill>
              <a:latin typeface="Calibri"/>
            </a:rPr>
            <a:t>　　グレー色のセルの「</a:t>
          </a:r>
          <a:r>
            <a:rPr b="1" lang="en-US" sz="1100" spc="-1" strike="noStrike">
              <a:solidFill>
                <a:srgbClr val="000000"/>
              </a:solidFill>
              <a:latin typeface="Calibri"/>
            </a:rPr>
            <a:t>×</a:t>
          </a:r>
          <a:r>
            <a:rPr b="1" lang="ja-JP" sz="1100" spc="-1" strike="noStrike">
              <a:solidFill>
                <a:srgbClr val="000000"/>
              </a:solidFill>
              <a:latin typeface="Calibri"/>
            </a:rPr>
            <a:t>」および空欄は、要件には影響しません。</a:t>
          </a:r>
          <a:endParaRPr b="0" lang="en-US" sz="1100" spc="-1" strike="noStrike">
            <a:latin typeface="Times New Roman"/>
          </a:endParaRPr>
        </a:p>
        <a:p>
          <a:pPr>
            <a:lnSpc>
              <a:spcPct val="100000"/>
            </a:lnSpc>
            <a:tabLst>
              <a:tab algn="l" pos="0"/>
            </a:tabLst>
          </a:pPr>
          <a:r>
            <a:rPr b="1" lang="ja-JP" sz="1100" spc="-1" strike="noStrike">
              <a:solidFill>
                <a:srgbClr val="000000"/>
              </a:solidFill>
              <a:latin typeface="Calibri"/>
            </a:rPr>
            <a:t>　</a:t>
          </a:r>
          <a:endParaRPr b="0" lang="en-US" sz="1100" spc="-1" strike="noStrike">
            <a:latin typeface="Times New Roman"/>
          </a:endParaRPr>
        </a:p>
        <a:p>
          <a:pPr>
            <a:lnSpc>
              <a:spcPct val="100000"/>
            </a:lnSpc>
            <a:tabLst>
              <a:tab algn="l" pos="0"/>
            </a:tabLst>
          </a:pPr>
          <a:r>
            <a:rPr b="1" lang="en-US" sz="1100" spc="-1" strike="noStrike">
              <a:solidFill>
                <a:srgbClr val="000000"/>
              </a:solidFill>
              <a:latin typeface="Calibri"/>
            </a:rPr>
            <a:t>   </a:t>
          </a:r>
          <a:r>
            <a:rPr b="1" lang="ja-JP" sz="1100" spc="-1" strike="noStrike">
              <a:solidFill>
                <a:srgbClr val="000000"/>
              </a:solidFill>
              <a:latin typeface="Calibri"/>
            </a:rPr>
            <a:t>・ 本処遇改善計画書に記載された金額は見込額であり、提出後の運営状況（利用者数等）、</a:t>
          </a:r>
          <a:endParaRPr b="0" lang="en-US" sz="1100" spc="-1" strike="noStrike">
            <a:latin typeface="Times New Roman"/>
          </a:endParaRPr>
        </a:p>
        <a:p>
          <a:pPr>
            <a:lnSpc>
              <a:spcPct val="100000"/>
            </a:lnSpc>
            <a:tabLst>
              <a:tab algn="l" pos="0"/>
            </a:tabLst>
          </a:pPr>
          <a:r>
            <a:rPr b="1" lang="ja-JP" sz="1100" spc="-1" strike="noStrike">
              <a:solidFill>
                <a:srgbClr val="000000"/>
              </a:solidFill>
              <a:latin typeface="Calibri"/>
            </a:rPr>
            <a:t>　　人員配置状況（職員数等）その他の事由により変動があっても差し支えありません。</a:t>
          </a:r>
          <a:endParaRPr b="0" lang="en-US" sz="1100" spc="-1" strike="noStrike">
            <a:latin typeface="Times New Roman"/>
          </a:endParaRPr>
        </a:p>
        <a:p>
          <a:pPr>
            <a:lnSpc>
              <a:spcPct val="100000"/>
            </a:lnSpc>
            <a:tabLst>
              <a:tab algn="l" pos="0"/>
            </a:tabLst>
          </a:pPr>
          <a:endParaRPr b="0" lang="en-US" sz="1100" spc="-1" strike="noStrike">
            <a:latin typeface="Times New Roman"/>
          </a:endParaRPr>
        </a:p>
      </xdr:txBody>
    </xdr:sp>
    <xdr:clientData/>
  </xdr:twoCellAnchor>
  <xdr:twoCellAnchor editAs="twoCell">
    <xdr:from>
      <xdr:col>41</xdr:col>
      <xdr:colOff>27000</xdr:colOff>
      <xdr:row>6</xdr:row>
      <xdr:rowOff>208080</xdr:rowOff>
    </xdr:from>
    <xdr:to>
      <xdr:col>42</xdr:col>
      <xdr:colOff>151920</xdr:colOff>
      <xdr:row>7</xdr:row>
      <xdr:rowOff>115560</xdr:rowOff>
    </xdr:to>
    <xdr:sp>
      <xdr:nvSpPr>
        <xdr:cNvPr id="30" name="CustomShape 1"/>
        <xdr:cNvSpPr/>
      </xdr:nvSpPr>
      <xdr:spPr>
        <a:xfrm>
          <a:off x="11129760" y="1545120"/>
          <a:ext cx="658440" cy="231480"/>
        </a:xfrm>
        <a:prstGeom prst="rect">
          <a:avLst/>
        </a:prstGeom>
        <a:solidFill>
          <a:srgbClr val="fff2cc"/>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ja-JP" sz="1100" spc="-1" strike="noStrike">
              <a:latin typeface="Times New Roman"/>
            </a:rPr>
            <a:t>薄橙色</a:t>
          </a:r>
          <a:endParaRPr b="0" lang="en-US" sz="1100" spc="-1" strike="noStrike">
            <a:latin typeface="Times New Roman"/>
          </a:endParaRPr>
        </a:p>
      </xdr:txBody>
    </xdr:sp>
    <xdr:clientData/>
  </xdr:twoCellAnchor>
  <xdr:twoCellAnchor editAs="absolute">
    <xdr:from>
      <xdr:col>38</xdr:col>
      <xdr:colOff>284760</xdr:colOff>
      <xdr:row>17</xdr:row>
      <xdr:rowOff>28800</xdr:rowOff>
    </xdr:from>
    <xdr:to>
      <xdr:col>38</xdr:col>
      <xdr:colOff>582120</xdr:colOff>
      <xdr:row>17</xdr:row>
      <xdr:rowOff>209520</xdr:rowOff>
    </xdr:to>
    <xdr:sp>
      <xdr:nvSpPr>
        <xdr:cNvPr id="31" name="CustomShape 1"/>
        <xdr:cNvSpPr/>
      </xdr:nvSpPr>
      <xdr:spPr>
        <a:xfrm>
          <a:off x="9520200" y="3907800"/>
          <a:ext cx="297360" cy="180720"/>
        </a:xfrm>
        <a:prstGeom prst="rect">
          <a:avLst/>
        </a:prstGeom>
        <a:solidFill>
          <a:srgbClr val="ffc000"/>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en-US" sz="1050" spc="-1" strike="noStrike">
              <a:latin typeface="Times New Roman"/>
            </a:rPr>
            <a:t>○</a:t>
          </a:r>
          <a:endParaRPr b="0" lang="en-US" sz="1050" spc="-1" strike="noStrike">
            <a:latin typeface="Times New Roman"/>
          </a:endParaRPr>
        </a:p>
      </xdr:txBody>
    </xdr:sp>
    <xdr:clientData/>
  </xdr:twoCellAnchor>
  <xdr:twoCellAnchor editAs="absolute">
    <xdr:from>
      <xdr:col>38</xdr:col>
      <xdr:colOff>518400</xdr:colOff>
      <xdr:row>17</xdr:row>
      <xdr:rowOff>27720</xdr:rowOff>
    </xdr:from>
    <xdr:to>
      <xdr:col>41</xdr:col>
      <xdr:colOff>91800</xdr:colOff>
      <xdr:row>17</xdr:row>
      <xdr:rowOff>210600</xdr:rowOff>
    </xdr:to>
    <xdr:sp>
      <xdr:nvSpPr>
        <xdr:cNvPr id="32" name="CustomShape 1"/>
        <xdr:cNvSpPr/>
      </xdr:nvSpPr>
      <xdr:spPr>
        <a:xfrm>
          <a:off x="9753840" y="3906720"/>
          <a:ext cx="1440720" cy="182880"/>
        </a:xfrm>
        <a:prstGeom prst="rect">
          <a:avLst/>
        </a:prstGeom>
        <a:noFill/>
        <a:ln>
          <a:noFill/>
        </a:ln>
      </xdr:spPr>
      <xdr:style>
        <a:lnRef idx="0"/>
        <a:fillRef idx="0"/>
        <a:effectRef idx="0"/>
        <a:fontRef idx="minor"/>
      </xdr:style>
      <xdr:txBody>
        <a:bodyPr wrap="none" lIns="90000" rIns="90000" tIns="45000" bIns="45000" anchor="ctr">
          <a:noAutofit/>
        </a:bodyPr>
        <a:p>
          <a:pPr>
            <a:lnSpc>
              <a:spcPct val="100000"/>
            </a:lnSpc>
          </a:pPr>
          <a:r>
            <a:rPr b="1" lang="ja-JP" sz="1100" spc="-1" strike="noStrike">
              <a:solidFill>
                <a:srgbClr val="000000"/>
              </a:solidFill>
              <a:latin typeface="Calibri"/>
            </a:rPr>
            <a:t>要件を満たす</a:t>
          </a:r>
          <a:endParaRPr b="0" lang="en-US" sz="1100" spc="-1" strike="noStrike">
            <a:latin typeface="Times New Roman"/>
          </a:endParaRPr>
        </a:p>
      </xdr:txBody>
    </xdr:sp>
    <xdr:clientData/>
  </xdr:twoCellAnchor>
  <xdr:twoCellAnchor editAs="absolute">
    <xdr:from>
      <xdr:col>41</xdr:col>
      <xdr:colOff>174240</xdr:colOff>
      <xdr:row>17</xdr:row>
      <xdr:rowOff>3960</xdr:rowOff>
    </xdr:from>
    <xdr:to>
      <xdr:col>41</xdr:col>
      <xdr:colOff>477360</xdr:colOff>
      <xdr:row>17</xdr:row>
      <xdr:rowOff>208800</xdr:rowOff>
    </xdr:to>
    <xdr:sp>
      <xdr:nvSpPr>
        <xdr:cNvPr id="33" name="CustomShape 1"/>
        <xdr:cNvSpPr/>
      </xdr:nvSpPr>
      <xdr:spPr>
        <a:xfrm>
          <a:off x="11277000" y="3882960"/>
          <a:ext cx="303120" cy="204840"/>
        </a:xfrm>
        <a:prstGeom prst="rect">
          <a:avLst/>
        </a:prstGeom>
        <a:solidFill>
          <a:srgbClr val="ffc000"/>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en-US" sz="1050" spc="-1" strike="noStrike">
              <a:latin typeface="Times New Roman"/>
            </a:rPr>
            <a:t>×</a:t>
          </a:r>
          <a:endParaRPr b="0" lang="en-US" sz="1050" spc="-1" strike="noStrike">
            <a:latin typeface="Times New Roman"/>
          </a:endParaRPr>
        </a:p>
      </xdr:txBody>
    </xdr:sp>
    <xdr:clientData/>
  </xdr:twoCellAnchor>
  <xdr:twoCellAnchor editAs="absolute">
    <xdr:from>
      <xdr:col>41</xdr:col>
      <xdr:colOff>453600</xdr:colOff>
      <xdr:row>17</xdr:row>
      <xdr:rowOff>1440</xdr:rowOff>
    </xdr:from>
    <xdr:to>
      <xdr:col>48</xdr:col>
      <xdr:colOff>15120</xdr:colOff>
      <xdr:row>17</xdr:row>
      <xdr:rowOff>210600</xdr:rowOff>
    </xdr:to>
    <xdr:sp>
      <xdr:nvSpPr>
        <xdr:cNvPr id="34" name="CustomShape 1"/>
        <xdr:cNvSpPr/>
      </xdr:nvSpPr>
      <xdr:spPr>
        <a:xfrm>
          <a:off x="11556360" y="3880440"/>
          <a:ext cx="4095360" cy="209160"/>
        </a:xfrm>
        <a:prstGeom prst="rect">
          <a:avLst/>
        </a:prstGeom>
        <a:noFill/>
        <a:ln>
          <a:noFill/>
        </a:ln>
      </xdr:spPr>
      <xdr:style>
        <a:lnRef idx="0"/>
        <a:fillRef idx="0"/>
        <a:effectRef idx="0"/>
        <a:fontRef idx="minor"/>
      </xdr:style>
      <xdr:txBody>
        <a:bodyPr wrap="none" lIns="90000" rIns="90000" tIns="45000" bIns="45000" anchor="ctr">
          <a:noAutofit/>
        </a:bodyPr>
        <a:p>
          <a:pPr>
            <a:lnSpc>
              <a:spcPct val="100000"/>
            </a:lnSpc>
          </a:pPr>
          <a:r>
            <a:rPr b="1" lang="ja-JP" sz="1100" spc="-1" strike="noStrike">
              <a:solidFill>
                <a:srgbClr val="000000"/>
              </a:solidFill>
              <a:latin typeface="Calibri"/>
            </a:rPr>
            <a:t>要件を満たさない（または未入力あり）</a:t>
          </a:r>
          <a:endParaRPr b="0" lang="en-US" sz="1100" spc="-1" strike="noStrike">
            <a:latin typeface="Times New Roman"/>
          </a:endParaRPr>
        </a:p>
      </xdr:txBody>
    </xdr:sp>
    <xdr:clientData/>
  </xdr:twoCellAnchor>
  <xdr:twoCellAnchor editAs="absolute">
    <xdr:from>
      <xdr:col>47</xdr:col>
      <xdr:colOff>23400</xdr:colOff>
      <xdr:row>16</xdr:row>
      <xdr:rowOff>320760</xdr:rowOff>
    </xdr:from>
    <xdr:to>
      <xdr:col>50</xdr:col>
      <xdr:colOff>246240</xdr:colOff>
      <xdr:row>17</xdr:row>
      <xdr:rowOff>206280</xdr:rowOff>
    </xdr:to>
    <xdr:sp>
      <xdr:nvSpPr>
        <xdr:cNvPr id="35" name="CustomShape 1"/>
        <xdr:cNvSpPr/>
      </xdr:nvSpPr>
      <xdr:spPr>
        <a:xfrm>
          <a:off x="15126840" y="3866400"/>
          <a:ext cx="1863000" cy="218880"/>
        </a:xfrm>
        <a:prstGeom prst="rect">
          <a:avLst/>
        </a:prstGeom>
        <a:noFill/>
        <a:ln>
          <a:noFill/>
        </a:ln>
      </xdr:spPr>
      <xdr:style>
        <a:lnRef idx="0"/>
        <a:fillRef idx="0"/>
        <a:effectRef idx="0"/>
        <a:fontRef idx="minor"/>
      </xdr:style>
      <xdr:txBody>
        <a:bodyPr wrap="none" lIns="90000" rIns="90000" tIns="45000" bIns="45000" anchor="ctr">
          <a:noAutofit/>
        </a:bodyPr>
        <a:p>
          <a:pPr>
            <a:lnSpc>
              <a:spcPct val="100000"/>
            </a:lnSpc>
          </a:pPr>
          <a:r>
            <a:rPr b="1" lang="ja-JP" sz="1100" spc="-1" strike="noStrike">
              <a:solidFill>
                <a:srgbClr val="000000"/>
              </a:solidFill>
              <a:latin typeface="Calibri"/>
            </a:rPr>
            <a:t>要件には影響せず</a:t>
          </a:r>
          <a:endParaRPr b="0" lang="en-US" sz="1100" spc="-1" strike="noStrike">
            <a:latin typeface="Times New Roman"/>
          </a:endParaRPr>
        </a:p>
      </xdr:txBody>
    </xdr:sp>
    <xdr:clientData/>
  </xdr:twoCellAnchor>
  <xdr:twoCellAnchor editAs="absolute">
    <xdr:from>
      <xdr:col>46</xdr:col>
      <xdr:colOff>515880</xdr:colOff>
      <xdr:row>16</xdr:row>
      <xdr:rowOff>326520</xdr:rowOff>
    </xdr:from>
    <xdr:to>
      <xdr:col>47</xdr:col>
      <xdr:colOff>69120</xdr:colOff>
      <xdr:row>17</xdr:row>
      <xdr:rowOff>201960</xdr:rowOff>
    </xdr:to>
    <xdr:sp>
      <xdr:nvSpPr>
        <xdr:cNvPr id="36" name="CustomShape 1"/>
        <xdr:cNvSpPr/>
      </xdr:nvSpPr>
      <xdr:spPr>
        <a:xfrm>
          <a:off x="14907960" y="3872160"/>
          <a:ext cx="264600" cy="208800"/>
        </a:xfrm>
        <a:prstGeom prst="rect">
          <a:avLst/>
        </a:prstGeom>
        <a:solidFill>
          <a:schemeClr val="bg1">
            <a:lumMod val="95000"/>
          </a:schemeClr>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en-US" sz="1100" spc="-1" strike="noStrike">
              <a:latin typeface="Times New Roman"/>
            </a:rPr>
            <a:t>×</a:t>
          </a:r>
          <a:endParaRPr b="0" lang="en-US" sz="11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190440</xdr:colOff>
          <xdr:row>54</xdr:row>
          <xdr:rowOff>552600</xdr:rowOff>
        </xdr:from>
        <xdr:to>
          <xdr:col>1</xdr:col>
          <xdr:colOff>-102240</xdr:colOff>
          <xdr:row>55</xdr:row>
          <xdr:rowOff>412920</xdr:rowOff>
        </xdr:to>
        <xdr:sp>
          <xdr:nvSpPr>
            <xdr:cNvPr id="1001" name="Check Box 5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23760</xdr:colOff>
          <xdr:row>109</xdr:row>
          <xdr:rowOff>38160</xdr:rowOff>
        </xdr:from>
        <xdr:to>
          <xdr:col>2</xdr:col>
          <xdr:colOff>9360</xdr:colOff>
          <xdr:row>110</xdr:row>
          <xdr:rowOff>38160</xdr:rowOff>
        </xdr:to>
        <xdr:sp>
          <xdr:nvSpPr>
            <xdr:cNvPr id="1002" name="Check Box 5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23760</xdr:colOff>
          <xdr:row>110</xdr:row>
          <xdr:rowOff>38160</xdr:rowOff>
        </xdr:from>
        <xdr:to>
          <xdr:col>2</xdr:col>
          <xdr:colOff>9360</xdr:colOff>
          <xdr:row>111</xdr:row>
          <xdr:rowOff>0</xdr:rowOff>
        </xdr:to>
        <xdr:sp>
          <xdr:nvSpPr>
            <xdr:cNvPr id="1003" name="Check Box 5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23760</xdr:colOff>
          <xdr:row>111</xdr:row>
          <xdr:rowOff>38160</xdr:rowOff>
        </xdr:from>
        <xdr:to>
          <xdr:col>2</xdr:col>
          <xdr:colOff>9360</xdr:colOff>
          <xdr:row>112</xdr:row>
          <xdr:rowOff>38160</xdr:rowOff>
        </xdr:to>
        <xdr:sp>
          <xdr:nvSpPr>
            <xdr:cNvPr id="1004" name="Check Box 5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23760</xdr:colOff>
          <xdr:row>112</xdr:row>
          <xdr:rowOff>38160</xdr:rowOff>
        </xdr:from>
        <xdr:to>
          <xdr:col>2</xdr:col>
          <xdr:colOff>0</xdr:colOff>
          <xdr:row>113</xdr:row>
          <xdr:rowOff>0</xdr:rowOff>
        </xdr:to>
        <xdr:sp>
          <xdr:nvSpPr>
            <xdr:cNvPr id="1005" name="Check Box 5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23760</xdr:colOff>
          <xdr:row>114</xdr:row>
          <xdr:rowOff>38160</xdr:rowOff>
        </xdr:from>
        <xdr:to>
          <xdr:col>2</xdr:col>
          <xdr:colOff>0</xdr:colOff>
          <xdr:row>115</xdr:row>
          <xdr:rowOff>38160</xdr:rowOff>
        </xdr:to>
        <xdr:sp>
          <xdr:nvSpPr>
            <xdr:cNvPr id="1006" name="Check Box 5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23760</xdr:colOff>
          <xdr:row>113</xdr:row>
          <xdr:rowOff>38160</xdr:rowOff>
        </xdr:from>
        <xdr:to>
          <xdr:col>2</xdr:col>
          <xdr:colOff>9360</xdr:colOff>
          <xdr:row>114</xdr:row>
          <xdr:rowOff>0</xdr:rowOff>
        </xdr:to>
        <xdr:sp>
          <xdr:nvSpPr>
            <xdr:cNvPr id="1007" name="Check Box 8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9720</xdr:colOff>
          <xdr:row>103</xdr:row>
          <xdr:rowOff>0</xdr:rowOff>
        </xdr:from>
        <xdr:to>
          <xdr:col>6</xdr:col>
          <xdr:colOff>38160</xdr:colOff>
          <xdr:row>104</xdr:row>
          <xdr:rowOff>0</xdr:rowOff>
        </xdr:to>
        <xdr:sp>
          <xdr:nvSpPr>
            <xdr:cNvPr id="1008" name="Check Box 5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xdr:col>
          <xdr:colOff>10800</xdr:colOff>
          <xdr:row>52</xdr:row>
          <xdr:rowOff>0</xdr:rowOff>
        </xdr:from>
        <xdr:to>
          <xdr:col>3</xdr:col>
          <xdr:colOff>76320</xdr:colOff>
          <xdr:row>53</xdr:row>
          <xdr:rowOff>12600</xdr:rowOff>
        </xdr:to>
        <xdr:sp>
          <xdr:nvSpPr>
            <xdr:cNvPr id="1009" name="Check Box 5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xdr:col>
          <xdr:colOff>10800</xdr:colOff>
          <xdr:row>53</xdr:row>
          <xdr:rowOff>0</xdr:rowOff>
        </xdr:from>
        <xdr:to>
          <xdr:col>3</xdr:col>
          <xdr:colOff>38160</xdr:colOff>
          <xdr:row>54</xdr:row>
          <xdr:rowOff>51120</xdr:rowOff>
        </xdr:to>
        <xdr:sp>
          <xdr:nvSpPr>
            <xdr:cNvPr id="1010" name="Check Box 5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xdr:col>
          <xdr:colOff>10800</xdr:colOff>
          <xdr:row>54</xdr:row>
          <xdr:rowOff>69840</xdr:rowOff>
        </xdr:from>
        <xdr:to>
          <xdr:col>3</xdr:col>
          <xdr:colOff>19080</xdr:colOff>
          <xdr:row>55</xdr:row>
          <xdr:rowOff>95040</xdr:rowOff>
        </xdr:to>
        <xdr:sp>
          <xdr:nvSpPr>
            <xdr:cNvPr id="1011" name="Check Box 6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xdr:col>
          <xdr:colOff>1080</xdr:colOff>
          <xdr:row>55</xdr:row>
          <xdr:rowOff>0</xdr:rowOff>
        </xdr:from>
        <xdr:to>
          <xdr:col>3</xdr:col>
          <xdr:colOff>9360</xdr:colOff>
          <xdr:row>56</xdr:row>
          <xdr:rowOff>63720</xdr:rowOff>
        </xdr:to>
        <xdr:sp>
          <xdr:nvSpPr>
            <xdr:cNvPr id="1012" name="Check Box 6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9720</xdr:colOff>
          <xdr:row>102</xdr:row>
          <xdr:rowOff>220320</xdr:rowOff>
        </xdr:from>
        <xdr:to>
          <xdr:col>6</xdr:col>
          <xdr:colOff>19080</xdr:colOff>
          <xdr:row>103</xdr:row>
          <xdr:rowOff>0</xdr:rowOff>
        </xdr:to>
        <xdr:sp>
          <xdr:nvSpPr>
            <xdr:cNvPr id="1013" name="Check Box 49"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 Id="rId4" Type="http://schemas.openxmlformats.org/officeDocument/2006/relationships/ctrlProp" Target="../ctrlProps/ctrlProps3.xml"/><Relationship Id="rId5" Type="http://schemas.openxmlformats.org/officeDocument/2006/relationships/ctrlProp" Target="../ctrlProps/ctrlProps4.xml"/><Relationship Id="rId6" Type="http://schemas.openxmlformats.org/officeDocument/2006/relationships/ctrlProp" Target="../ctrlProps/ctrlProps5.xml"/><Relationship Id="rId7" Type="http://schemas.openxmlformats.org/officeDocument/2006/relationships/ctrlProp" Target="../ctrlProps/ctrlProps6.xml"/><Relationship Id="rId8" Type="http://schemas.openxmlformats.org/officeDocument/2006/relationships/ctrlProp" Target="../ctrlProps/ctrlProps7.xml"/><Relationship Id="rId9" Type="http://schemas.openxmlformats.org/officeDocument/2006/relationships/ctrlProp" Target="../ctrlProps/ctrlProps8.xml"/><Relationship Id="rId10" Type="http://schemas.openxmlformats.org/officeDocument/2006/relationships/ctrlProp" Target="../ctrlProps/ctrlProps9.xml"/><Relationship Id="rId11" Type="http://schemas.openxmlformats.org/officeDocument/2006/relationships/ctrlProp" Target="../ctrlProps/ctrlProps10.xml"/><Relationship Id="rId12" Type="http://schemas.openxmlformats.org/officeDocument/2006/relationships/ctrlProp" Target="../ctrlProps/ctrlProps11.xml"/><Relationship Id="rId13" Type="http://schemas.openxmlformats.org/officeDocument/2006/relationships/ctrlProp" Target="../ctrlProps/ctrlProps12.xml"/><Relationship Id="rId14" Type="http://schemas.openxmlformats.org/officeDocument/2006/relationships/ctrlProp" Target="../ctrlProps/ctrlProps13.xml"/><Relationship Id="rId15" Type="http://schemas.openxmlformats.org/officeDocument/2006/relationships/ctrlProp" Target="../ctrlProps/ctrlProps14.xml"/><Relationship Id="rId16" Type="http://schemas.openxmlformats.org/officeDocument/2006/relationships/ctrlProp" Target="../ctrlProps/ctrlProps15.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16.xml"/><Relationship Id="rId3" Type="http://schemas.openxmlformats.org/officeDocument/2006/relationships/vmlDrawing" Target="../drawings/vmlDrawing3.v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17.xml"/><Relationship Id="rId3" Type="http://schemas.openxmlformats.org/officeDocument/2006/relationships/vmlDrawing" Target="../drawings/vmlDrawing4.vml"/>
</Relationships>
</file>

<file path=xl/worksheets/_rels/sheet5.xml.rels><?xml version="1.0" encoding="UTF-8"?>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18.xml"/><Relationship Id="rId3" Type="http://schemas.openxmlformats.org/officeDocument/2006/relationships/vmlDrawing" Target="../drawings/vmlDrawing5.vml"/>
</Relationships>
</file>

<file path=xl/worksheets/_rels/sheet6.xml.rels><?xml version="1.0" encoding="UTF-8"?>
<Relationships xmlns="http://schemas.openxmlformats.org/package/2006/relationships"><Relationship Id="rId1" Type="http://schemas.openxmlformats.org/officeDocument/2006/relationships/drawing" Target="../drawings/drawing19.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AT234"/>
  <sheetViews>
    <sheetView showFormulas="false" showGridLines="false" showRowColHeaders="true" showZeros="true" rightToLeft="false" tabSelected="true" showOutlineSymbols="true" defaultGridColor="true" view="pageBreakPreview" topLeftCell="A1" colorId="64" zoomScale="100" zoomScaleNormal="80" zoomScalePageLayoutView="100" workbookViewId="0">
      <selection pane="topLeft" activeCell="AE36" activeCellId="0" sqref="AE36"/>
    </sheetView>
  </sheetViews>
  <sheetFormatPr defaultColWidth="10.328125" defaultRowHeight="20.15" zeroHeight="false" outlineLevelRow="0" outlineLevelCol="0"/>
  <cols>
    <col collapsed="false" customWidth="true" hidden="false" outlineLevel="0" max="1" min="1" style="0" width="7.42"/>
    <col collapsed="false" customWidth="true" hidden="false" outlineLevel="0" max="11" min="2" style="0" width="1.04"/>
    <col collapsed="false" customWidth="true" hidden="false" outlineLevel="0" max="19" min="12" style="0" width="1.67"/>
    <col collapsed="false" customWidth="true" hidden="false" outlineLevel="0" max="20" min="20" style="0" width="2.4"/>
    <col collapsed="false" customWidth="true" hidden="false" outlineLevel="0" max="21" min="21" style="0" width="0.62"/>
    <col collapsed="false" customWidth="true" hidden="false" outlineLevel="0" max="22" min="22" style="0" width="8.57"/>
    <col collapsed="false" customWidth="true" hidden="false" outlineLevel="0" max="23" min="23" style="0" width="16.7"/>
    <col collapsed="false" customWidth="true" hidden="false" outlineLevel="0" max="24" min="24" style="0" width="12.01"/>
    <col collapsed="false" customWidth="true" hidden="false" outlineLevel="0" max="25" min="25" style="0" width="3.87"/>
    <col collapsed="false" customWidth="true" hidden="false" outlineLevel="0" max="26" min="26" style="0" width="3.97"/>
    <col collapsed="false" customWidth="true" hidden="false" outlineLevel="0" max="27" min="27" style="0" width="12.21"/>
    <col collapsed="false" customWidth="true" hidden="false" outlineLevel="0" max="29" min="28" style="0" width="12.53"/>
    <col collapsed="false" customWidth="true" hidden="false" outlineLevel="0" max="30" min="30" style="0" width="9.92"/>
    <col collapsed="false" customWidth="true" hidden="false" outlineLevel="0" max="31" min="31" style="0" width="8.46"/>
    <col collapsed="false" customWidth="true" hidden="false" outlineLevel="0" max="32" min="32" style="1" width="7.42"/>
    <col collapsed="false" customWidth="true" hidden="false" outlineLevel="0" max="33" min="33" style="0" width="21.73"/>
    <col collapsed="false" customWidth="true" hidden="false" outlineLevel="0" max="34" min="34" style="0" width="19.42"/>
    <col collapsed="false" customWidth="true" hidden="false" outlineLevel="0" max="35" min="35" style="0" width="10.23"/>
    <col collapsed="false" customWidth="true" hidden="false" outlineLevel="0" max="36" min="36" style="0" width="20.26"/>
    <col collapsed="false" customWidth="true" hidden="false" outlineLevel="0" max="37" min="37" style="0" width="16.08"/>
    <col collapsed="false" customWidth="false" hidden="true" outlineLevel="0" max="40" min="39" style="0" width="10.34"/>
  </cols>
  <sheetData>
    <row r="1" s="4" customFormat="true" ht="44" hidden="false" customHeight="true" outlineLevel="0" collapsed="false">
      <c r="A1" s="2" t="s">
        <v>0</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3"/>
      <c r="AM1" s="5" t="s">
        <v>1</v>
      </c>
    </row>
    <row r="2" s="4" customFormat="true" ht="29" hidden="false" customHeight="true" outlineLevel="0" collapsed="false">
      <c r="A2" s="6" t="s">
        <v>2</v>
      </c>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7"/>
    </row>
    <row r="3" s="10" customFormat="true" ht="87" hidden="false" customHeight="true" outlineLevel="0" collapsed="false">
      <c r="A3" s="8" t="s">
        <v>3</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9"/>
    </row>
    <row r="4" s="4" customFormat="true" ht="158" hidden="false" customHeight="true" outlineLevel="0" collapsed="false">
      <c r="A4" s="11" t="s">
        <v>4</v>
      </c>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row>
    <row r="5" customFormat="false" ht="20.15" hidden="false" customHeight="true" outlineLevel="0" collapsed="false">
      <c r="A5" s="12"/>
      <c r="B5" s="12"/>
      <c r="C5" s="12"/>
      <c r="D5" s="12"/>
      <c r="E5" s="12"/>
      <c r="F5" s="12"/>
      <c r="G5" s="12"/>
      <c r="H5" s="12"/>
      <c r="I5" s="12"/>
      <c r="J5" s="12"/>
      <c r="K5" s="12"/>
      <c r="L5" s="12"/>
      <c r="M5" s="12"/>
      <c r="N5" s="12"/>
      <c r="O5" s="12"/>
      <c r="P5" s="12"/>
      <c r="Q5" s="12"/>
      <c r="R5" s="12"/>
      <c r="S5" s="12"/>
      <c r="T5" s="12"/>
      <c r="U5" s="12"/>
      <c r="V5" s="12"/>
      <c r="W5" s="12"/>
      <c r="X5" s="12"/>
      <c r="Y5" s="12"/>
      <c r="Z5" s="12"/>
      <c r="AA5" s="13"/>
      <c r="AB5" s="13"/>
      <c r="AC5" s="13"/>
      <c r="AD5" s="13"/>
    </row>
    <row r="6" customFormat="false" ht="20.15" hidden="false" customHeight="true" outlineLevel="0" collapsed="false">
      <c r="A6" s="12"/>
      <c r="B6" s="12"/>
      <c r="C6" s="12"/>
      <c r="D6" s="12"/>
      <c r="E6" s="12"/>
      <c r="F6" s="12"/>
      <c r="G6" s="12"/>
      <c r="H6" s="12"/>
      <c r="I6" s="12"/>
      <c r="J6" s="12"/>
      <c r="K6" s="12"/>
      <c r="L6" s="12"/>
      <c r="M6" s="12"/>
      <c r="N6" s="12"/>
      <c r="O6" s="12"/>
      <c r="P6" s="12"/>
      <c r="Q6" s="12"/>
      <c r="R6" s="12"/>
      <c r="S6" s="12"/>
      <c r="T6" s="12"/>
      <c r="U6" s="12"/>
      <c r="V6" s="12"/>
      <c r="W6" s="12"/>
      <c r="X6" s="12"/>
      <c r="Y6" s="12"/>
      <c r="Z6" s="12"/>
      <c r="AA6" s="13"/>
      <c r="AB6" s="13"/>
      <c r="AC6" s="13"/>
      <c r="AD6" s="13"/>
    </row>
    <row r="7" customFormat="false" ht="20" hidden="false" customHeight="true" outlineLevel="0" collapsed="false">
      <c r="A7" s="12"/>
      <c r="B7" s="12"/>
      <c r="C7" s="12"/>
      <c r="D7" s="12"/>
      <c r="E7" s="12"/>
      <c r="F7" s="12"/>
      <c r="G7" s="12"/>
      <c r="H7" s="12"/>
      <c r="I7" s="12"/>
      <c r="J7" s="12"/>
      <c r="K7" s="12"/>
      <c r="L7" s="12"/>
      <c r="M7" s="12"/>
      <c r="N7" s="12"/>
      <c r="O7" s="12"/>
      <c r="P7" s="12"/>
      <c r="Q7" s="12"/>
      <c r="R7" s="12"/>
      <c r="S7" s="12"/>
      <c r="T7" s="12"/>
      <c r="U7" s="12"/>
      <c r="V7" s="12"/>
      <c r="W7" s="12"/>
      <c r="X7" s="12"/>
      <c r="Y7" s="12"/>
      <c r="Z7" s="12"/>
      <c r="AA7" s="13"/>
      <c r="AB7" s="13"/>
      <c r="AC7" s="13"/>
      <c r="AD7" s="13"/>
    </row>
    <row r="8" customFormat="false" ht="17" hidden="false" customHeight="true" outlineLevel="0" collapsed="false">
      <c r="A8" s="6"/>
      <c r="B8" s="6"/>
      <c r="C8" s="6"/>
      <c r="D8" s="6"/>
      <c r="E8" s="6"/>
      <c r="F8" s="6"/>
      <c r="G8" s="6"/>
      <c r="H8" s="6"/>
      <c r="I8" s="6"/>
      <c r="J8" s="6"/>
      <c r="K8" s="6"/>
      <c r="L8" s="6"/>
      <c r="M8" s="6"/>
      <c r="N8" s="6"/>
      <c r="O8" s="6"/>
      <c r="P8" s="6"/>
      <c r="Q8" s="6"/>
      <c r="R8" s="6"/>
      <c r="S8" s="6"/>
      <c r="T8" s="6"/>
      <c r="U8" s="6"/>
      <c r="V8" s="6"/>
      <c r="W8" s="6"/>
      <c r="X8" s="6"/>
      <c r="Y8" s="6"/>
      <c r="Z8" s="6"/>
      <c r="AA8" s="6"/>
      <c r="AB8" s="6"/>
      <c r="AC8" s="6"/>
      <c r="AD8" s="6"/>
      <c r="AE8" s="6"/>
      <c r="AF8" s="7"/>
    </row>
    <row r="9" customFormat="false" ht="17.4" hidden="false" customHeight="true" outlineLevel="0" collapsed="false">
      <c r="A9" s="12"/>
      <c r="B9" s="12"/>
      <c r="C9" s="12"/>
      <c r="D9" s="12"/>
      <c r="E9" s="12"/>
      <c r="F9" s="12"/>
      <c r="G9" s="12"/>
      <c r="H9" s="12"/>
      <c r="I9" s="12"/>
      <c r="J9" s="12"/>
      <c r="K9" s="12"/>
      <c r="L9" s="12"/>
      <c r="M9" s="12"/>
      <c r="N9" s="12"/>
      <c r="O9" s="12"/>
      <c r="P9" s="12"/>
      <c r="Q9" s="12"/>
      <c r="R9" s="12"/>
      <c r="S9" s="12"/>
      <c r="T9" s="12"/>
      <c r="U9" s="12"/>
      <c r="V9" s="12"/>
      <c r="W9" s="12"/>
      <c r="X9" s="12"/>
      <c r="Y9" s="12"/>
      <c r="Z9" s="13"/>
      <c r="AA9" s="13"/>
      <c r="AB9" s="13"/>
      <c r="AC9" s="13"/>
      <c r="AD9" s="13"/>
    </row>
    <row r="10" customFormat="false" ht="47.25" hidden="false" customHeight="true" outlineLevel="0" collapsed="false">
      <c r="A10" s="12"/>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3"/>
      <c r="AB10" s="13"/>
      <c r="AC10" s="13"/>
      <c r="AD10" s="13"/>
    </row>
    <row r="11" customFormat="false" ht="45.65" hidden="false" customHeight="true" outlineLevel="0" collapsed="false">
      <c r="A11" s="12"/>
      <c r="B11" s="12"/>
      <c r="D11" s="12"/>
      <c r="F11" s="12"/>
      <c r="G11" s="12"/>
      <c r="H11" s="12"/>
      <c r="I11" s="12"/>
      <c r="J11" s="12"/>
      <c r="K11" s="12"/>
      <c r="L11" s="12"/>
      <c r="M11" s="12"/>
      <c r="N11" s="12"/>
      <c r="O11" s="12"/>
      <c r="P11" s="12"/>
      <c r="Q11" s="12"/>
      <c r="R11" s="12"/>
      <c r="S11" s="12"/>
      <c r="T11" s="12"/>
      <c r="U11" s="12"/>
      <c r="V11" s="12"/>
      <c r="W11" s="12"/>
      <c r="X11" s="12"/>
      <c r="Y11" s="12"/>
      <c r="AA11" s="13"/>
      <c r="AB11" s="14"/>
      <c r="AC11" s="13"/>
      <c r="AD11" s="13"/>
    </row>
    <row r="12" customFormat="false" ht="20.15" hidden="false" customHeight="true" outlineLevel="0" collapsed="false">
      <c r="A12" s="15" t="s">
        <v>5</v>
      </c>
      <c r="B12" s="16"/>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C12" s="14"/>
      <c r="AD12" s="14"/>
    </row>
    <row r="13" customFormat="false" ht="6" hidden="false" customHeight="true" outlineLevel="0" collapsed="false">
      <c r="A13" s="17"/>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4"/>
      <c r="AC13" s="14"/>
      <c r="AD13" s="14"/>
    </row>
    <row r="14" customFormat="false" ht="18.65" hidden="false" customHeight="true" outlineLevel="0" collapsed="false">
      <c r="A14" s="18" t="s">
        <v>6</v>
      </c>
      <c r="B14" s="18"/>
      <c r="C14" s="18"/>
      <c r="D14" s="18"/>
      <c r="E14" s="18"/>
      <c r="F14" s="18"/>
      <c r="G14" s="18"/>
      <c r="H14" s="18"/>
      <c r="I14" s="18"/>
      <c r="J14" s="18"/>
      <c r="K14" s="18"/>
      <c r="L14" s="18"/>
      <c r="M14" s="18"/>
      <c r="N14" s="18"/>
      <c r="O14" s="18"/>
      <c r="P14" s="18"/>
      <c r="Q14" s="18"/>
      <c r="R14" s="18"/>
      <c r="S14" s="18"/>
      <c r="T14" s="18"/>
      <c r="U14" s="18"/>
      <c r="V14" s="19"/>
      <c r="W14" s="19"/>
      <c r="X14" s="19"/>
      <c r="Y14" s="19"/>
      <c r="Z14" s="19"/>
      <c r="AG14" s="20"/>
      <c r="AH14" s="21"/>
    </row>
    <row r="15" customFormat="false" ht="38.4" hidden="false" customHeight="true" outlineLevel="0" collapsed="false">
      <c r="A15" s="22" t="s">
        <v>7</v>
      </c>
      <c r="B15" s="22"/>
      <c r="C15" s="22"/>
      <c r="D15" s="22"/>
      <c r="E15" s="22"/>
      <c r="F15" s="22"/>
      <c r="G15" s="22"/>
      <c r="H15" s="22"/>
      <c r="I15" s="22"/>
      <c r="J15" s="22"/>
      <c r="K15" s="22"/>
      <c r="L15" s="22"/>
      <c r="M15" s="22"/>
      <c r="N15" s="22"/>
      <c r="O15" s="22"/>
      <c r="P15" s="22"/>
      <c r="Q15" s="22"/>
      <c r="R15" s="22"/>
      <c r="S15" s="22"/>
      <c r="T15" s="22"/>
      <c r="U15" s="22"/>
      <c r="V15" s="23" t="s">
        <v>8</v>
      </c>
      <c r="W15" s="23"/>
      <c r="X15" s="23"/>
      <c r="Y15" s="23"/>
      <c r="Z15" s="23"/>
      <c r="AA15" s="24" t="s">
        <v>9</v>
      </c>
      <c r="AB15" s="24"/>
      <c r="AC15" s="24"/>
      <c r="AD15" s="24"/>
      <c r="AE15" s="24"/>
      <c r="AF15" s="25"/>
      <c r="AG15" s="20"/>
      <c r="AH15" s="21"/>
    </row>
    <row r="16" customFormat="false" ht="23" hidden="false" customHeight="true" outlineLevel="0" collapsed="false">
      <c r="A16" s="22"/>
      <c r="B16" s="22"/>
      <c r="C16" s="22"/>
      <c r="D16" s="22"/>
      <c r="E16" s="22"/>
      <c r="F16" s="22"/>
      <c r="G16" s="22"/>
      <c r="H16" s="22"/>
      <c r="I16" s="22"/>
      <c r="J16" s="22"/>
      <c r="K16" s="22"/>
      <c r="L16" s="22"/>
      <c r="M16" s="22"/>
      <c r="N16" s="22"/>
      <c r="O16" s="22"/>
      <c r="P16" s="22"/>
      <c r="Q16" s="22"/>
      <c r="R16" s="22"/>
      <c r="S16" s="22"/>
      <c r="T16" s="22"/>
      <c r="U16" s="22"/>
      <c r="V16" s="19"/>
      <c r="W16" s="19"/>
      <c r="X16" s="19"/>
      <c r="Y16" s="19"/>
      <c r="Z16" s="19"/>
      <c r="AA16" s="19"/>
      <c r="AB16" s="19"/>
      <c r="AC16" s="19"/>
      <c r="AD16" s="19"/>
      <c r="AE16" s="19"/>
      <c r="AF16" s="26"/>
      <c r="AG16" s="27"/>
    </row>
    <row r="17" customFormat="false" ht="12" hidden="false" customHeight="true" outlineLevel="0" collapsed="false">
      <c r="A17" s="28" t="s">
        <v>10</v>
      </c>
      <c r="B17" s="28"/>
      <c r="C17" s="28"/>
      <c r="D17" s="28"/>
      <c r="E17" s="28"/>
      <c r="F17" s="28"/>
      <c r="G17" s="28"/>
      <c r="H17" s="28"/>
      <c r="I17" s="28"/>
      <c r="J17" s="28"/>
      <c r="K17" s="28"/>
      <c r="L17" s="28"/>
      <c r="M17" s="28"/>
      <c r="N17" s="28"/>
      <c r="O17" s="28"/>
      <c r="P17" s="28"/>
      <c r="Q17" s="28"/>
      <c r="R17" s="28"/>
      <c r="S17" s="28"/>
      <c r="T17" s="28"/>
      <c r="U17" s="28"/>
      <c r="V17" s="28"/>
      <c r="W17" s="28"/>
      <c r="X17" s="28"/>
      <c r="Y17" s="28"/>
      <c r="Z17" s="28"/>
      <c r="AA17" s="28"/>
      <c r="AB17" s="28"/>
      <c r="AC17" s="28"/>
      <c r="AD17" s="28"/>
      <c r="AE17" s="28"/>
      <c r="AF17" s="29"/>
    </row>
    <row r="18" customFormat="false" ht="57.65" hidden="false" customHeight="true" outlineLevel="0" collapsed="false">
      <c r="A18" s="28"/>
      <c r="B18" s="28"/>
      <c r="C18" s="28"/>
      <c r="D18" s="28"/>
      <c r="E18" s="28"/>
      <c r="F18" s="28"/>
      <c r="G18" s="28"/>
      <c r="H18" s="28"/>
      <c r="I18" s="28"/>
      <c r="J18" s="28"/>
      <c r="K18" s="28"/>
      <c r="L18" s="28"/>
      <c r="M18" s="28"/>
      <c r="N18" s="28"/>
      <c r="O18" s="28"/>
      <c r="P18" s="28"/>
      <c r="Q18" s="28"/>
      <c r="R18" s="28"/>
      <c r="S18" s="28"/>
      <c r="T18" s="28"/>
      <c r="U18" s="28"/>
      <c r="V18" s="28"/>
      <c r="W18" s="28"/>
      <c r="X18" s="28"/>
      <c r="Y18" s="28"/>
      <c r="Z18" s="28"/>
      <c r="AA18" s="28"/>
      <c r="AB18" s="28"/>
      <c r="AC18" s="28"/>
      <c r="AD18" s="28"/>
      <c r="AE18" s="28"/>
      <c r="AF18" s="29"/>
    </row>
    <row r="19" s="4" customFormat="true" ht="20.15" hidden="false" customHeight="true" outlineLevel="0" collapsed="false">
      <c r="A19" s="15" t="s">
        <v>11</v>
      </c>
      <c r="B19" s="12"/>
      <c r="C19" s="12"/>
      <c r="D19" s="12"/>
      <c r="E19" s="12"/>
      <c r="F19" s="12"/>
      <c r="G19" s="12"/>
      <c r="H19" s="12"/>
      <c r="I19" s="12"/>
      <c r="J19" s="12"/>
      <c r="K19" s="12"/>
      <c r="L19" s="12"/>
      <c r="M19" s="12"/>
      <c r="N19" s="12"/>
      <c r="O19" s="12"/>
      <c r="P19" s="12"/>
      <c r="Q19" s="12"/>
      <c r="R19" s="12"/>
      <c r="S19" s="12"/>
      <c r="T19" s="12"/>
      <c r="U19" s="12"/>
      <c r="V19" s="12"/>
      <c r="W19" s="12"/>
      <c r="X19" s="12"/>
      <c r="Y19" s="12"/>
      <c r="Z19" s="12"/>
      <c r="AA19" s="13"/>
      <c r="AB19" s="13"/>
      <c r="AC19" s="13"/>
      <c r="AD19" s="13"/>
    </row>
    <row r="20" s="4" customFormat="true" ht="15.65" hidden="false" customHeight="true" outlineLevel="0" collapsed="false">
      <c r="A20" s="30" t="s">
        <v>12</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13"/>
      <c r="AC20" s="13"/>
      <c r="AD20" s="13"/>
    </row>
    <row r="21" customFormat="false" ht="20.15" hidden="false" customHeight="true" outlineLevel="0" collapsed="false">
      <c r="A21" s="31" t="s">
        <v>13</v>
      </c>
      <c r="B21" s="31" t="s">
        <v>14</v>
      </c>
      <c r="C21" s="31"/>
      <c r="D21" s="31"/>
      <c r="E21" s="31"/>
      <c r="F21" s="31"/>
      <c r="G21" s="31"/>
      <c r="H21" s="31"/>
      <c r="I21" s="31"/>
      <c r="J21" s="31"/>
      <c r="K21" s="31"/>
      <c r="L21" s="32"/>
      <c r="M21" s="32"/>
      <c r="N21" s="32"/>
      <c r="O21" s="32"/>
      <c r="P21" s="32"/>
      <c r="Q21" s="32"/>
      <c r="R21" s="32"/>
      <c r="S21" s="32"/>
      <c r="T21" s="32"/>
      <c r="U21" s="32"/>
      <c r="V21" s="32"/>
      <c r="W21" s="32"/>
      <c r="X21" s="32"/>
      <c r="Y21" s="32"/>
      <c r="Z21" s="32"/>
      <c r="AA21" s="32"/>
      <c r="AB21" s="32"/>
      <c r="AC21" s="32"/>
      <c r="AD21" s="32"/>
    </row>
    <row r="22" customFormat="false" ht="20.15" hidden="false" customHeight="true" outlineLevel="0" collapsed="false">
      <c r="A22" s="31"/>
      <c r="B22" s="31" t="s">
        <v>15</v>
      </c>
      <c r="C22" s="31"/>
      <c r="D22" s="31"/>
      <c r="E22" s="31"/>
      <c r="F22" s="31"/>
      <c r="G22" s="31"/>
      <c r="H22" s="31"/>
      <c r="I22" s="31"/>
      <c r="J22" s="31"/>
      <c r="K22" s="31"/>
      <c r="L22" s="32"/>
      <c r="M22" s="32"/>
      <c r="N22" s="32"/>
      <c r="O22" s="32"/>
      <c r="P22" s="32"/>
      <c r="Q22" s="32"/>
      <c r="R22" s="32"/>
      <c r="S22" s="32"/>
      <c r="T22" s="32"/>
      <c r="U22" s="32"/>
      <c r="V22" s="32"/>
      <c r="W22" s="32"/>
      <c r="X22" s="32"/>
      <c r="Y22" s="32"/>
      <c r="Z22" s="32"/>
      <c r="AA22" s="32"/>
      <c r="AB22" s="32"/>
      <c r="AC22" s="32"/>
      <c r="AD22" s="32"/>
    </row>
    <row r="23" customFormat="false" ht="20.15" hidden="false" customHeight="true" outlineLevel="0" collapsed="false">
      <c r="A23" s="33" t="s">
        <v>16</v>
      </c>
      <c r="B23" s="31" t="s">
        <v>17</v>
      </c>
      <c r="C23" s="31"/>
      <c r="D23" s="31"/>
      <c r="E23" s="31"/>
      <c r="F23" s="31"/>
      <c r="G23" s="31"/>
      <c r="H23" s="31"/>
      <c r="I23" s="31"/>
      <c r="J23" s="31"/>
      <c r="K23" s="31"/>
      <c r="L23" s="34"/>
      <c r="M23" s="35"/>
      <c r="N23" s="35"/>
      <c r="O23" s="36" t="s">
        <v>18</v>
      </c>
      <c r="P23" s="35"/>
      <c r="Q23" s="35"/>
      <c r="R23" s="35"/>
      <c r="S23" s="37"/>
      <c r="T23" s="12"/>
      <c r="U23" s="12"/>
      <c r="V23" s="12"/>
      <c r="W23" s="12"/>
      <c r="X23" s="12"/>
      <c r="Y23" s="12"/>
      <c r="Z23" s="12"/>
      <c r="AA23" s="13"/>
      <c r="AB23" s="13"/>
      <c r="AC23" s="13"/>
      <c r="AD23" s="13"/>
      <c r="AM23" s="38" t="s">
        <v>19</v>
      </c>
    </row>
    <row r="24" customFormat="false" ht="44.25" hidden="false" customHeight="true" outlineLevel="0" collapsed="false">
      <c r="A24" s="33"/>
      <c r="B24" s="39" t="s">
        <v>20</v>
      </c>
      <c r="C24" s="39"/>
      <c r="D24" s="39"/>
      <c r="E24" s="39"/>
      <c r="F24" s="39"/>
      <c r="G24" s="39"/>
      <c r="H24" s="39"/>
      <c r="I24" s="39"/>
      <c r="J24" s="39"/>
      <c r="K24" s="39"/>
      <c r="L24" s="32"/>
      <c r="M24" s="32"/>
      <c r="N24" s="32"/>
      <c r="O24" s="32"/>
      <c r="P24" s="32"/>
      <c r="Q24" s="32"/>
      <c r="R24" s="32"/>
      <c r="S24" s="32"/>
      <c r="T24" s="32"/>
      <c r="U24" s="32"/>
      <c r="V24" s="32"/>
      <c r="W24" s="32"/>
      <c r="X24" s="32"/>
      <c r="Y24" s="32"/>
      <c r="Z24" s="32"/>
      <c r="AA24" s="32"/>
      <c r="AB24" s="32"/>
      <c r="AC24" s="32"/>
      <c r="AD24" s="32"/>
      <c r="AM24" s="38" t="str">
        <f aca="false">CONCATENATE(L23,M23,N23,O23,P23,Q23,R23,S23)</f>
        <v>-</v>
      </c>
    </row>
    <row r="25" customFormat="false" ht="38.25" hidden="false" customHeight="true" outlineLevel="0" collapsed="false">
      <c r="A25" s="33"/>
      <c r="B25" s="39" t="s">
        <v>21</v>
      </c>
      <c r="C25" s="39"/>
      <c r="D25" s="39"/>
      <c r="E25" s="39"/>
      <c r="F25" s="39"/>
      <c r="G25" s="39"/>
      <c r="H25" s="39"/>
      <c r="I25" s="39"/>
      <c r="J25" s="39"/>
      <c r="K25" s="39"/>
      <c r="L25" s="40"/>
      <c r="M25" s="40"/>
      <c r="N25" s="40"/>
      <c r="O25" s="40"/>
      <c r="P25" s="40"/>
      <c r="Q25" s="40"/>
      <c r="R25" s="40"/>
      <c r="S25" s="40"/>
      <c r="T25" s="40"/>
      <c r="U25" s="40"/>
      <c r="V25" s="40"/>
      <c r="W25" s="40"/>
      <c r="X25" s="40"/>
      <c r="Y25" s="40"/>
      <c r="Z25" s="40"/>
      <c r="AA25" s="40"/>
      <c r="AB25" s="40"/>
      <c r="AC25" s="40"/>
      <c r="AD25" s="40"/>
    </row>
    <row r="26" customFormat="false" ht="30" hidden="false" customHeight="true" outlineLevel="0" collapsed="false">
      <c r="A26" s="39" t="s">
        <v>22</v>
      </c>
      <c r="B26" s="41" t="s">
        <v>23</v>
      </c>
      <c r="C26" s="41"/>
      <c r="D26" s="41"/>
      <c r="E26" s="41"/>
      <c r="F26" s="41"/>
      <c r="G26" s="41"/>
      <c r="H26" s="41"/>
      <c r="I26" s="41"/>
      <c r="J26" s="41"/>
      <c r="K26" s="41"/>
      <c r="L26" s="42"/>
      <c r="M26" s="42"/>
      <c r="N26" s="42"/>
      <c r="O26" s="42"/>
      <c r="P26" s="42"/>
      <c r="Q26" s="42"/>
      <c r="R26" s="42"/>
      <c r="S26" s="42"/>
      <c r="T26" s="42"/>
      <c r="U26" s="42"/>
      <c r="V26" s="42"/>
      <c r="W26" s="42"/>
      <c r="X26" s="42"/>
      <c r="Y26" s="42"/>
      <c r="Z26" s="42"/>
      <c r="AA26" s="42"/>
      <c r="AB26" s="42"/>
      <c r="AC26" s="42"/>
      <c r="AD26" s="42"/>
    </row>
    <row r="27" customFormat="false" ht="19.5" hidden="false" customHeight="true" outlineLevel="0" collapsed="false">
      <c r="A27" s="39"/>
      <c r="B27" s="41" t="s">
        <v>24</v>
      </c>
      <c r="C27" s="41"/>
      <c r="D27" s="41"/>
      <c r="E27" s="41"/>
      <c r="F27" s="41"/>
      <c r="G27" s="41"/>
      <c r="H27" s="41"/>
      <c r="I27" s="41"/>
      <c r="J27" s="41"/>
      <c r="K27" s="41"/>
      <c r="L27" s="42"/>
      <c r="M27" s="42"/>
      <c r="N27" s="42"/>
      <c r="O27" s="42"/>
      <c r="P27" s="42"/>
      <c r="Q27" s="42"/>
      <c r="R27" s="42"/>
      <c r="S27" s="42"/>
      <c r="T27" s="42"/>
      <c r="U27" s="42"/>
      <c r="V27" s="42"/>
      <c r="W27" s="42"/>
      <c r="X27" s="42"/>
      <c r="Y27" s="42"/>
      <c r="Z27" s="42"/>
      <c r="AA27" s="42"/>
      <c r="AB27" s="42"/>
      <c r="AC27" s="42"/>
      <c r="AD27" s="42"/>
    </row>
    <row r="28" customFormat="false" ht="20.15" hidden="false" customHeight="true" outlineLevel="0" collapsed="false">
      <c r="A28" s="33" t="s">
        <v>25</v>
      </c>
      <c r="B28" s="33"/>
      <c r="C28" s="33"/>
      <c r="D28" s="33"/>
      <c r="E28" s="33"/>
      <c r="F28" s="33"/>
      <c r="G28" s="33"/>
      <c r="H28" s="33"/>
      <c r="I28" s="33"/>
      <c r="J28" s="33"/>
      <c r="K28" s="33"/>
      <c r="L28" s="43"/>
      <c r="M28" s="43"/>
      <c r="N28" s="43"/>
      <c r="O28" s="43"/>
      <c r="P28" s="43"/>
      <c r="Q28" s="43"/>
      <c r="R28" s="43"/>
      <c r="S28" s="43"/>
      <c r="T28" s="43"/>
      <c r="U28" s="43"/>
      <c r="V28" s="43"/>
      <c r="W28" s="44"/>
      <c r="X28" s="44"/>
      <c r="Y28" s="44"/>
      <c r="Z28" s="44"/>
      <c r="AA28" s="45"/>
      <c r="AB28" s="45"/>
      <c r="AC28" s="45"/>
      <c r="AD28" s="45"/>
      <c r="AG28" s="46"/>
    </row>
    <row r="29" customFormat="false" ht="20.15" hidden="false" customHeight="true" outlineLevel="0" collapsed="false">
      <c r="A29" s="47" t="s">
        <v>26</v>
      </c>
      <c r="B29" s="31" t="s">
        <v>14</v>
      </c>
      <c r="C29" s="31"/>
      <c r="D29" s="31"/>
      <c r="E29" s="31"/>
      <c r="F29" s="31"/>
      <c r="G29" s="31"/>
      <c r="H29" s="31"/>
      <c r="I29" s="31"/>
      <c r="J29" s="31"/>
      <c r="K29" s="31"/>
      <c r="L29" s="42"/>
      <c r="M29" s="42"/>
      <c r="N29" s="42"/>
      <c r="O29" s="42"/>
      <c r="P29" s="42"/>
      <c r="Q29" s="42"/>
      <c r="R29" s="42"/>
      <c r="S29" s="42"/>
      <c r="T29" s="42"/>
      <c r="U29" s="42"/>
      <c r="V29" s="42"/>
      <c r="W29" s="42"/>
      <c r="X29" s="42"/>
      <c r="Y29" s="44"/>
      <c r="Z29" s="44"/>
      <c r="AA29" s="45"/>
      <c r="AB29" s="45"/>
      <c r="AC29" s="45"/>
      <c r="AD29" s="45"/>
    </row>
    <row r="30" customFormat="false" ht="20.15" hidden="false" customHeight="true" outlineLevel="0" collapsed="false">
      <c r="A30" s="47"/>
      <c r="B30" s="48" t="s">
        <v>24</v>
      </c>
      <c r="C30" s="48"/>
      <c r="D30" s="48"/>
      <c r="E30" s="48"/>
      <c r="F30" s="48"/>
      <c r="G30" s="48"/>
      <c r="H30" s="48"/>
      <c r="I30" s="48"/>
      <c r="J30" s="48"/>
      <c r="K30" s="48"/>
      <c r="L30" s="42"/>
      <c r="M30" s="42"/>
      <c r="N30" s="42"/>
      <c r="O30" s="42"/>
      <c r="P30" s="42"/>
      <c r="Q30" s="42"/>
      <c r="R30" s="42"/>
      <c r="S30" s="42"/>
      <c r="T30" s="42"/>
      <c r="U30" s="42"/>
      <c r="V30" s="42"/>
      <c r="W30" s="42"/>
      <c r="X30" s="42"/>
      <c r="Y30" s="44"/>
      <c r="Z30" s="44"/>
      <c r="AA30" s="45"/>
      <c r="AB30" s="45"/>
      <c r="AC30" s="45"/>
      <c r="AD30" s="45"/>
    </row>
    <row r="31" customFormat="false" ht="20.15" hidden="false" customHeight="true" outlineLevel="0" collapsed="false">
      <c r="A31" s="33" t="s">
        <v>27</v>
      </c>
      <c r="B31" s="31" t="s">
        <v>28</v>
      </c>
      <c r="C31" s="31"/>
      <c r="D31" s="31"/>
      <c r="E31" s="31"/>
      <c r="F31" s="31"/>
      <c r="G31" s="31"/>
      <c r="H31" s="31"/>
      <c r="I31" s="31"/>
      <c r="J31" s="31"/>
      <c r="K31" s="31"/>
      <c r="L31" s="42"/>
      <c r="M31" s="42"/>
      <c r="N31" s="42"/>
      <c r="O31" s="42"/>
      <c r="P31" s="42"/>
      <c r="Q31" s="42"/>
      <c r="R31" s="42"/>
      <c r="S31" s="42"/>
      <c r="T31" s="42"/>
      <c r="U31" s="42"/>
      <c r="V31" s="42"/>
      <c r="W31" s="42"/>
      <c r="X31" s="42"/>
      <c r="Y31" s="44"/>
      <c r="Z31" s="44"/>
      <c r="AA31" s="45"/>
      <c r="AB31" s="45"/>
      <c r="AC31" s="45"/>
      <c r="AD31" s="45"/>
    </row>
    <row r="32" customFormat="false" ht="20.15" hidden="false" customHeight="true" outlineLevel="0" collapsed="false">
      <c r="A32" s="33"/>
      <c r="B32" s="49" t="s">
        <v>29</v>
      </c>
      <c r="C32" s="49"/>
      <c r="D32" s="49"/>
      <c r="E32" s="49"/>
      <c r="F32" s="49"/>
      <c r="G32" s="49"/>
      <c r="H32" s="49"/>
      <c r="I32" s="49"/>
      <c r="J32" s="49"/>
      <c r="K32" s="49"/>
      <c r="L32" s="50"/>
      <c r="M32" s="50"/>
      <c r="N32" s="50"/>
      <c r="O32" s="50"/>
      <c r="P32" s="50"/>
      <c r="Q32" s="50"/>
      <c r="R32" s="50"/>
      <c r="S32" s="50"/>
      <c r="T32" s="50"/>
      <c r="U32" s="50"/>
      <c r="V32" s="50"/>
      <c r="W32" s="50"/>
      <c r="X32" s="50"/>
      <c r="Y32" s="44"/>
      <c r="Z32" s="44"/>
      <c r="AA32" s="45"/>
      <c r="AB32" s="45"/>
      <c r="AC32" s="45"/>
      <c r="AD32" s="45"/>
    </row>
    <row r="33" s="4" customFormat="true" ht="20.15" hidden="false" customHeight="true" outlineLevel="0" collapsed="false">
      <c r="A33" s="15" t="s">
        <v>30</v>
      </c>
      <c r="B33" s="12"/>
      <c r="C33" s="12"/>
      <c r="D33" s="12"/>
      <c r="E33" s="12"/>
      <c r="F33" s="12"/>
      <c r="G33" s="12"/>
      <c r="H33" s="12"/>
      <c r="I33" s="12"/>
      <c r="J33" s="12"/>
      <c r="K33" s="12"/>
      <c r="L33" s="12"/>
      <c r="M33" s="12"/>
      <c r="N33" s="12"/>
      <c r="O33" s="12"/>
      <c r="P33" s="12"/>
      <c r="Q33" s="12"/>
      <c r="R33" s="12"/>
      <c r="S33" s="12"/>
      <c r="T33" s="12"/>
      <c r="U33" s="12"/>
      <c r="V33" s="12"/>
      <c r="W33" s="12"/>
      <c r="X33" s="12"/>
      <c r="Y33" s="12"/>
      <c r="Z33" s="12"/>
      <c r="AA33" s="13"/>
      <c r="AB33" s="13"/>
      <c r="AC33" s="13"/>
      <c r="AD33" s="13"/>
    </row>
    <row r="34" s="4" customFormat="true" ht="20.15" hidden="false" customHeight="true" outlineLevel="0" collapsed="false">
      <c r="A34" s="51" t="s">
        <v>31</v>
      </c>
      <c r="B34" s="12"/>
      <c r="C34" s="12"/>
      <c r="D34" s="12"/>
      <c r="E34" s="12"/>
      <c r="F34" s="12"/>
      <c r="G34" s="12"/>
      <c r="H34" s="12"/>
      <c r="I34" s="12"/>
      <c r="J34" s="12"/>
      <c r="K34" s="12"/>
      <c r="L34" s="12"/>
      <c r="M34" s="12"/>
      <c r="N34" s="12"/>
      <c r="O34" s="12"/>
      <c r="P34" s="12"/>
      <c r="Q34" s="12"/>
      <c r="R34" s="12"/>
      <c r="S34" s="12"/>
      <c r="T34" s="12"/>
      <c r="U34" s="12"/>
      <c r="V34" s="12"/>
      <c r="W34" s="52"/>
      <c r="X34" s="12"/>
      <c r="Y34" s="12"/>
      <c r="Z34" s="12"/>
      <c r="AA34" s="13"/>
      <c r="AB34" s="13"/>
      <c r="AC34" s="13"/>
      <c r="AD34" s="13"/>
    </row>
    <row r="35" s="4" customFormat="true" ht="79.25" hidden="false" customHeight="true" outlineLevel="0" collapsed="false">
      <c r="A35" s="53" t="s">
        <v>32</v>
      </c>
      <c r="B35" s="53"/>
      <c r="C35" s="53"/>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row>
    <row r="36" s="4" customFormat="true" ht="26" hidden="false" customHeight="true" outlineLevel="0" collapsed="false">
      <c r="A36" s="54" t="s">
        <v>33</v>
      </c>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5"/>
      <c r="AF36" s="56"/>
      <c r="AG36" s="57" t="s">
        <v>34</v>
      </c>
      <c r="AH36" s="57"/>
      <c r="AI36" s="57"/>
      <c r="AJ36" s="57"/>
      <c r="AK36" s="57"/>
    </row>
    <row r="37" s="4" customFormat="true" ht="10.25" hidden="false" customHeight="true" outlineLevel="0" collapsed="false">
      <c r="A37" s="58"/>
      <c r="B37" s="58"/>
      <c r="C37" s="58"/>
      <c r="D37" s="58"/>
      <c r="E37" s="58"/>
      <c r="F37" s="58"/>
      <c r="G37" s="58"/>
      <c r="H37" s="58"/>
      <c r="I37" s="58"/>
      <c r="J37" s="58"/>
      <c r="K37" s="58"/>
      <c r="L37" s="58"/>
      <c r="M37" s="58"/>
      <c r="N37" s="58"/>
      <c r="O37" s="58"/>
      <c r="P37" s="58"/>
      <c r="Q37" s="59"/>
      <c r="R37" s="59"/>
      <c r="S37" s="59"/>
      <c r="T37" s="59"/>
      <c r="U37" s="59"/>
      <c r="V37" s="59"/>
      <c r="W37" s="58"/>
      <c r="X37" s="58"/>
      <c r="Y37" s="58"/>
      <c r="Z37" s="58"/>
      <c r="AA37" s="58"/>
      <c r="AB37" s="58"/>
      <c r="AC37" s="58"/>
      <c r="AD37" s="58"/>
      <c r="AG37" s="57"/>
      <c r="AH37" s="57"/>
      <c r="AI37" s="57"/>
      <c r="AJ37" s="57"/>
      <c r="AK37" s="57"/>
    </row>
    <row r="38" customFormat="false" ht="45" hidden="false" customHeight="true" outlineLevel="0" collapsed="false">
      <c r="A38" s="33" t="s">
        <v>35</v>
      </c>
      <c r="B38" s="60" t="s">
        <v>36</v>
      </c>
      <c r="C38" s="60"/>
      <c r="D38" s="60"/>
      <c r="E38" s="60"/>
      <c r="F38" s="60"/>
      <c r="G38" s="60"/>
      <c r="H38" s="60"/>
      <c r="I38" s="60"/>
      <c r="J38" s="60"/>
      <c r="K38" s="60"/>
      <c r="L38" s="60" t="s">
        <v>37</v>
      </c>
      <c r="M38" s="60"/>
      <c r="N38" s="60"/>
      <c r="O38" s="60"/>
      <c r="P38" s="60"/>
      <c r="Q38" s="61" t="s">
        <v>38</v>
      </c>
      <c r="R38" s="61"/>
      <c r="S38" s="61"/>
      <c r="T38" s="61"/>
      <c r="U38" s="61"/>
      <c r="V38" s="61"/>
      <c r="W38" s="60" t="s">
        <v>39</v>
      </c>
      <c r="X38" s="60" t="s">
        <v>40</v>
      </c>
      <c r="Y38" s="60"/>
      <c r="Z38" s="62" t="s">
        <v>41</v>
      </c>
      <c r="AA38" s="63" t="s">
        <v>42</v>
      </c>
      <c r="AB38" s="63" t="s">
        <v>43</v>
      </c>
      <c r="AC38" s="63" t="s">
        <v>44</v>
      </c>
      <c r="AD38" s="60" t="s">
        <v>45</v>
      </c>
      <c r="AE38" s="60" t="s">
        <v>46</v>
      </c>
      <c r="AF38" s="64"/>
      <c r="AG38" s="57"/>
      <c r="AH38" s="57"/>
      <c r="AI38" s="57"/>
      <c r="AJ38" s="57"/>
      <c r="AK38" s="57"/>
    </row>
    <row r="39" customFormat="false" ht="34.25" hidden="false" customHeight="true" outlineLevel="0" collapsed="false">
      <c r="A39" s="33"/>
      <c r="B39" s="60"/>
      <c r="C39" s="60"/>
      <c r="D39" s="60"/>
      <c r="E39" s="60"/>
      <c r="F39" s="60"/>
      <c r="G39" s="60"/>
      <c r="H39" s="60"/>
      <c r="I39" s="60"/>
      <c r="J39" s="60"/>
      <c r="K39" s="60"/>
      <c r="L39" s="60"/>
      <c r="M39" s="60"/>
      <c r="N39" s="60"/>
      <c r="O39" s="60"/>
      <c r="P39" s="60"/>
      <c r="Q39" s="60" t="s">
        <v>47</v>
      </c>
      <c r="R39" s="60"/>
      <c r="S39" s="60"/>
      <c r="T39" s="60"/>
      <c r="U39" s="60"/>
      <c r="V39" s="65" t="s">
        <v>48</v>
      </c>
      <c r="W39" s="60"/>
      <c r="X39" s="60"/>
      <c r="Y39" s="60"/>
      <c r="Z39" s="62"/>
      <c r="AA39" s="63"/>
      <c r="AB39" s="63"/>
      <c r="AC39" s="63"/>
      <c r="AD39" s="60"/>
      <c r="AE39" s="60"/>
      <c r="AF39" s="64"/>
      <c r="AG39" s="57"/>
      <c r="AH39" s="57"/>
      <c r="AI39" s="57"/>
      <c r="AJ39" s="57"/>
      <c r="AK39" s="57"/>
    </row>
    <row r="40" customFormat="false" ht="50" hidden="false" customHeight="true" outlineLevel="0" collapsed="false">
      <c r="A40" s="66" t="n">
        <v>1</v>
      </c>
      <c r="B40" s="67"/>
      <c r="C40" s="67"/>
      <c r="D40" s="67"/>
      <c r="E40" s="67"/>
      <c r="F40" s="67"/>
      <c r="G40" s="67"/>
      <c r="H40" s="67"/>
      <c r="I40" s="67"/>
      <c r="J40" s="67"/>
      <c r="K40" s="67"/>
      <c r="L40" s="68"/>
      <c r="M40" s="68"/>
      <c r="N40" s="68"/>
      <c r="O40" s="68"/>
      <c r="P40" s="68"/>
      <c r="Q40" s="69"/>
      <c r="R40" s="69"/>
      <c r="S40" s="69"/>
      <c r="T40" s="69"/>
      <c r="U40" s="69"/>
      <c r="V40" s="68"/>
      <c r="W40" s="68"/>
      <c r="X40" s="70"/>
      <c r="Y40" s="70"/>
      <c r="Z40" s="71" t="e">
        <f aca="false">IFERROR(VLOOKUP(X40, 【参考】数式用!$A$2:$B$46, 2, FALSE), "")))</f>
        <v>#N/A</v>
      </c>
      <c r="AA40" s="72"/>
      <c r="AB40" s="73"/>
      <c r="AC40" s="74" t="n">
        <f aca="false">AA40-AB40</f>
        <v>0</v>
      </c>
      <c r="AD40" s="75" t="e">
        <f aca="false">IF(B40="", "", IF(COUNTIF(X40,"*独自*"),"数式を削除して手入力",IFERROR(INDEX(【参考】数式用!$O$3:'【参考】数式用'!$Q$440,MATCH(Q40&amp;V40,【参考】数式用!$N$3:'【参考】数式用'!$N$440,0),MATCH(VLOOKUP(X40,【参考】数式用!$R$2:$S$46,2,FALSE),【参考】数式用!$O$2:$Q$2,0)),10)))))))</f>
        <v>#N/A</v>
      </c>
      <c r="AE40" s="76"/>
      <c r="AF40" s="77"/>
      <c r="AG40" s="78" t="s">
        <v>49</v>
      </c>
      <c r="AH40" s="79" t="s">
        <v>50</v>
      </c>
      <c r="AI40" s="80" t="s">
        <v>51</v>
      </c>
      <c r="AJ40" s="81" t="s">
        <v>52</v>
      </c>
      <c r="AK40" s="82" t="s">
        <v>53</v>
      </c>
      <c r="AL40" s="83"/>
      <c r="AM40" s="83"/>
      <c r="AN40" s="83"/>
      <c r="AO40" s="83"/>
      <c r="AP40" s="83"/>
      <c r="AQ40" s="83"/>
      <c r="AR40" s="83"/>
      <c r="AS40" s="83"/>
      <c r="AT40" s="83"/>
    </row>
    <row r="41" customFormat="false" ht="50" hidden="false" customHeight="true" outlineLevel="0" collapsed="false">
      <c r="A41" s="66" t="n">
        <f aca="false">A40+1</f>
        <v>2</v>
      </c>
      <c r="B41" s="67"/>
      <c r="C41" s="67"/>
      <c r="D41" s="67"/>
      <c r="E41" s="67"/>
      <c r="F41" s="67"/>
      <c r="G41" s="67"/>
      <c r="H41" s="67"/>
      <c r="I41" s="67"/>
      <c r="J41" s="67"/>
      <c r="K41" s="67"/>
      <c r="L41" s="68"/>
      <c r="M41" s="68"/>
      <c r="N41" s="68"/>
      <c r="O41" s="68"/>
      <c r="P41" s="68"/>
      <c r="Q41" s="69"/>
      <c r="R41" s="69"/>
      <c r="S41" s="69"/>
      <c r="T41" s="69"/>
      <c r="U41" s="69"/>
      <c r="V41" s="68"/>
      <c r="W41" s="68"/>
      <c r="X41" s="70"/>
      <c r="Y41" s="70"/>
      <c r="Z41" s="84" t="e">
        <f aca="false">IFERROR(VLOOKUP(X41, 【参考】数式用!$A$2:$B$46, 2, FALSE), "")))</f>
        <v>#N/A</v>
      </c>
      <c r="AA41" s="85"/>
      <c r="AB41" s="86"/>
      <c r="AC41" s="87" t="n">
        <f aca="false">AA41-AB41</f>
        <v>0</v>
      </c>
      <c r="AD41" s="75" t="e">
        <f aca="false">IF(B41="", "", IF(COUNTIF(X41,"*独自*"),"数式を削除して手入力",IFERROR(INDEX(【参考】数式用!$O$3:'【参考】数式用'!$Q$440,MATCH(Q41&amp;V41,【参考】数式用!$N$3:'【参考】数式用'!$N$440,0),MATCH(VLOOKUP(X41,【参考】数式用!$R$2:$S$46,2,FALSE),【参考】数式用!$O$2:$Q$2,0)),10)))))))</f>
        <v>#N/A</v>
      </c>
      <c r="AE41" s="88"/>
      <c r="AF41" s="77"/>
      <c r="AG41" s="89" t="s">
        <v>54</v>
      </c>
      <c r="AH41" s="90" t="s">
        <v>55</v>
      </c>
      <c r="AI41" s="91" t="s">
        <v>56</v>
      </c>
      <c r="AJ41" s="92" t="n">
        <f aca="false">COUNTIF($Z$40:$Z$139, AI41)</f>
        <v>0</v>
      </c>
      <c r="AK41" s="93" t="str">
        <f aca="false">IF(AJ41=AJ42, "一致", "不一致")</f>
        <v>一致</v>
      </c>
    </row>
    <row r="42" customFormat="false" ht="50" hidden="false" customHeight="true" outlineLevel="0" collapsed="false">
      <c r="A42" s="66" t="n">
        <f aca="false">A41+1</f>
        <v>3</v>
      </c>
      <c r="B42" s="94"/>
      <c r="C42" s="94"/>
      <c r="D42" s="94"/>
      <c r="E42" s="94"/>
      <c r="F42" s="94"/>
      <c r="G42" s="94"/>
      <c r="H42" s="94"/>
      <c r="I42" s="94"/>
      <c r="J42" s="94"/>
      <c r="K42" s="94"/>
      <c r="L42" s="95"/>
      <c r="M42" s="95"/>
      <c r="N42" s="95"/>
      <c r="O42" s="95"/>
      <c r="P42" s="95"/>
      <c r="Q42" s="69"/>
      <c r="R42" s="69"/>
      <c r="S42" s="69"/>
      <c r="T42" s="69"/>
      <c r="U42" s="69"/>
      <c r="V42" s="68"/>
      <c r="W42" s="95"/>
      <c r="X42" s="70"/>
      <c r="Y42" s="70"/>
      <c r="Z42" s="96" t="e">
        <f aca="false">IFERROR(VLOOKUP(X42, 【参考】数式用!$A$2:$B$46, 2, FALSE), "")))</f>
        <v>#N/A</v>
      </c>
      <c r="AA42" s="85"/>
      <c r="AB42" s="86"/>
      <c r="AC42" s="97" t="n">
        <f aca="false">AA42-AB42</f>
        <v>0</v>
      </c>
      <c r="AD42" s="75" t="e">
        <f aca="false">IF(B42="", "", IF(COUNTIF(X42,"*独自*"),"数式を削除して手入力",IFERROR(INDEX(【参考】数式用!$O$3:'【参考】数式用'!$Q$440,MATCH(Q42&amp;V42,【参考】数式用!$N$3:'【参考】数式用'!$N$440,0),MATCH(VLOOKUP(X42,【参考】数式用!$R$2:$S$46,2,FALSE),【参考】数式用!$O$2:$Q$2,0)),10)))))))</f>
        <v>#N/A</v>
      </c>
      <c r="AE42" s="88"/>
      <c r="AF42" s="77"/>
      <c r="AG42" s="89"/>
      <c r="AH42" s="98" t="s">
        <v>57</v>
      </c>
      <c r="AI42" s="99" t="s">
        <v>58</v>
      </c>
      <c r="AJ42" s="100" t="n">
        <f aca="false">COUNTIF($Z$40:$Z$139, AI42)</f>
        <v>0</v>
      </c>
      <c r="AK42" s="93"/>
    </row>
    <row r="43" customFormat="false" ht="50" hidden="false" customHeight="true" outlineLevel="0" collapsed="false">
      <c r="A43" s="66" t="n">
        <f aca="false">A42+1</f>
        <v>4</v>
      </c>
      <c r="B43" s="94"/>
      <c r="C43" s="94"/>
      <c r="D43" s="94"/>
      <c r="E43" s="94"/>
      <c r="F43" s="94"/>
      <c r="G43" s="94"/>
      <c r="H43" s="94"/>
      <c r="I43" s="94"/>
      <c r="J43" s="94"/>
      <c r="K43" s="94"/>
      <c r="L43" s="95"/>
      <c r="M43" s="95"/>
      <c r="N43" s="95"/>
      <c r="O43" s="95"/>
      <c r="P43" s="95"/>
      <c r="Q43" s="69"/>
      <c r="R43" s="69"/>
      <c r="S43" s="69"/>
      <c r="T43" s="69"/>
      <c r="U43" s="69"/>
      <c r="V43" s="68"/>
      <c r="W43" s="95"/>
      <c r="X43" s="70"/>
      <c r="Y43" s="70"/>
      <c r="Z43" s="84" t="e">
        <f aca="false">IFERROR(VLOOKUP(X43, 【参考】数式用!$A$2:$B$46, 2, FALSE), "")))</f>
        <v>#N/A</v>
      </c>
      <c r="AA43" s="85"/>
      <c r="AB43" s="86"/>
      <c r="AC43" s="87" t="n">
        <f aca="false">AA43-AB43</f>
        <v>0</v>
      </c>
      <c r="AD43" s="75" t="e">
        <f aca="false">IF(B43="", "", IF(COUNTIF(X43,"*独自*"),"数式を削除して手入力",IFERROR(INDEX(【参考】数式用!$O$3:'【参考】数式用'!$Q$440,MATCH(Q43&amp;V43,【参考】数式用!$N$3:'【参考】数式用'!$N$440,0),MATCH(VLOOKUP(X43,【参考】数式用!$R$2:$S$46,2,FALSE),【参考】数式用!$O$2:$Q$2,0)),10)))))))</f>
        <v>#N/A</v>
      </c>
      <c r="AE43" s="88"/>
      <c r="AF43" s="77"/>
      <c r="AG43" s="101" t="s">
        <v>59</v>
      </c>
      <c r="AH43" s="98" t="s">
        <v>60</v>
      </c>
      <c r="AI43" s="99" t="s">
        <v>61</v>
      </c>
      <c r="AJ43" s="100" t="n">
        <f aca="false">COUNTIF($Z$40:$Z$139, AI43)</f>
        <v>0</v>
      </c>
      <c r="AK43" s="102" t="str">
        <f aca="false">IF(AJ43=AJ44, "一致", "不一致")</f>
        <v>一致</v>
      </c>
    </row>
    <row r="44" customFormat="false" ht="50" hidden="false" customHeight="true" outlineLevel="0" collapsed="false">
      <c r="A44" s="66" t="n">
        <f aca="false">A43+1</f>
        <v>5</v>
      </c>
      <c r="B44" s="94"/>
      <c r="C44" s="94"/>
      <c r="D44" s="94"/>
      <c r="E44" s="94"/>
      <c r="F44" s="94"/>
      <c r="G44" s="94"/>
      <c r="H44" s="94"/>
      <c r="I44" s="94"/>
      <c r="J44" s="94"/>
      <c r="K44" s="94"/>
      <c r="L44" s="95"/>
      <c r="M44" s="95"/>
      <c r="N44" s="95"/>
      <c r="O44" s="95"/>
      <c r="P44" s="95"/>
      <c r="Q44" s="69"/>
      <c r="R44" s="69"/>
      <c r="S44" s="69"/>
      <c r="T44" s="69"/>
      <c r="U44" s="69"/>
      <c r="V44" s="68"/>
      <c r="W44" s="95"/>
      <c r="X44" s="70"/>
      <c r="Y44" s="70"/>
      <c r="Z44" s="84" t="e">
        <f aca="false">IFERROR(VLOOKUP(X44, 【参考】数式用!$A$2:$B$46, 2, FALSE), "")))</f>
        <v>#N/A</v>
      </c>
      <c r="AA44" s="85"/>
      <c r="AB44" s="86"/>
      <c r="AC44" s="87" t="n">
        <f aca="false">AA44-AB44</f>
        <v>0</v>
      </c>
      <c r="AD44" s="75" t="e">
        <f aca="false">IF(B44="", "", IF(COUNTIF(X44,"*独自*"),"数式を削除して手入力",IFERROR(INDEX(【参考】数式用!$O$3:'【参考】数式用'!$Q$440,MATCH(Q44&amp;V44,【参考】数式用!$N$3:'【参考】数式用'!$N$440,0),MATCH(VLOOKUP(X44,【参考】数式用!$R$2:$S$46,2,FALSE),【参考】数式用!$O$2:$Q$2,0)),10)))))))</f>
        <v>#N/A</v>
      </c>
      <c r="AE44" s="88"/>
      <c r="AF44" s="77"/>
      <c r="AG44" s="101"/>
      <c r="AH44" s="98" t="s">
        <v>62</v>
      </c>
      <c r="AI44" s="99" t="s">
        <v>63</v>
      </c>
      <c r="AJ44" s="100" t="n">
        <f aca="false">COUNTIF($Z$40:$Z$139, AI44)</f>
        <v>0</v>
      </c>
      <c r="AK44" s="102"/>
    </row>
    <row r="45" customFormat="false" ht="50" hidden="false" customHeight="true" outlineLevel="0" collapsed="false">
      <c r="A45" s="66" t="n">
        <f aca="false">A44+1</f>
        <v>6</v>
      </c>
      <c r="B45" s="94"/>
      <c r="C45" s="94"/>
      <c r="D45" s="94"/>
      <c r="E45" s="94"/>
      <c r="F45" s="94"/>
      <c r="G45" s="94"/>
      <c r="H45" s="94"/>
      <c r="I45" s="94"/>
      <c r="J45" s="94"/>
      <c r="K45" s="94"/>
      <c r="L45" s="95"/>
      <c r="M45" s="95"/>
      <c r="N45" s="95"/>
      <c r="O45" s="95"/>
      <c r="P45" s="95"/>
      <c r="Q45" s="69"/>
      <c r="R45" s="69"/>
      <c r="S45" s="69"/>
      <c r="T45" s="69"/>
      <c r="U45" s="69"/>
      <c r="V45" s="68"/>
      <c r="W45" s="95"/>
      <c r="X45" s="70"/>
      <c r="Y45" s="70"/>
      <c r="Z45" s="84" t="e">
        <f aca="false">IFERROR(VLOOKUP(X45, 【参考】数式用!$A$2:$B$46, 2, FALSE), "")))</f>
        <v>#N/A</v>
      </c>
      <c r="AA45" s="85"/>
      <c r="AB45" s="86"/>
      <c r="AC45" s="87" t="n">
        <f aca="false">AA45-AB45</f>
        <v>0</v>
      </c>
      <c r="AD45" s="75" t="e">
        <f aca="false">IF(B45="", "", IF(COUNTIF(X45,"*独自*"),"数式を削除して手入力",IFERROR(INDEX(【参考】数式用!$O$3:'【参考】数式用'!$Q$440,MATCH(Q45&amp;V45,【参考】数式用!$N$3:'【参考】数式用'!$N$440,0),MATCH(VLOOKUP(X45,【参考】数式用!$R$2:$S$46,2,FALSE),【参考】数式用!$O$2:$Q$2,0)),10)))))))</f>
        <v>#N/A</v>
      </c>
      <c r="AE45" s="88"/>
      <c r="AF45" s="77"/>
      <c r="AG45" s="103" t="s">
        <v>64</v>
      </c>
      <c r="AH45" s="98" t="s">
        <v>65</v>
      </c>
      <c r="AI45" s="99" t="s">
        <v>66</v>
      </c>
      <c r="AJ45" s="100" t="n">
        <f aca="false">COUNTIF($Z$40:$Z$139, AI45)</f>
        <v>0</v>
      </c>
      <c r="AK45" s="102" t="str">
        <f aca="false">IF(AND(AJ45=AJ46, AJ46=AJ47), "一致", "不一致")</f>
        <v>一致</v>
      </c>
    </row>
    <row r="46" customFormat="false" ht="50" hidden="false" customHeight="true" outlineLevel="0" collapsed="false">
      <c r="A46" s="66" t="n">
        <f aca="false">A45+1</f>
        <v>7</v>
      </c>
      <c r="B46" s="94"/>
      <c r="C46" s="94"/>
      <c r="D46" s="94"/>
      <c r="E46" s="94"/>
      <c r="F46" s="94"/>
      <c r="G46" s="94"/>
      <c r="H46" s="94"/>
      <c r="I46" s="94"/>
      <c r="J46" s="94"/>
      <c r="K46" s="94"/>
      <c r="L46" s="95"/>
      <c r="M46" s="95"/>
      <c r="N46" s="95"/>
      <c r="O46" s="95"/>
      <c r="P46" s="95"/>
      <c r="Q46" s="69"/>
      <c r="R46" s="69"/>
      <c r="S46" s="69"/>
      <c r="T46" s="69"/>
      <c r="U46" s="69"/>
      <c r="V46" s="68"/>
      <c r="W46" s="95"/>
      <c r="X46" s="70"/>
      <c r="Y46" s="70"/>
      <c r="Z46" s="84" t="e">
        <f aca="false">IFERROR(VLOOKUP(X46, 【参考】数式用!$A$2:$B$46, 2, FALSE), "")))</f>
        <v>#N/A</v>
      </c>
      <c r="AA46" s="85"/>
      <c r="AB46" s="86"/>
      <c r="AC46" s="87" t="n">
        <f aca="false">AA46-AB46</f>
        <v>0</v>
      </c>
      <c r="AD46" s="75" t="e">
        <f aca="false">IF(B46="", "", IF(COUNTIF(X46,"*独自*"),"数式を削除して手入力",IFERROR(INDEX(【参考】数式用!$O$3:'【参考】数式用'!$Q$440,MATCH(Q46&amp;V46,【参考】数式用!$N$3:'【参考】数式用'!$N$440,0),MATCH(VLOOKUP(X46,【参考】数式用!$R$2:$S$46,2,FALSE),【参考】数式用!$O$2:$Q$2,0)),10)))))))</f>
        <v>#N/A</v>
      </c>
      <c r="AE46" s="88"/>
      <c r="AF46" s="77"/>
      <c r="AG46" s="103"/>
      <c r="AH46" s="98" t="s">
        <v>67</v>
      </c>
      <c r="AI46" s="99" t="s">
        <v>68</v>
      </c>
      <c r="AJ46" s="100" t="n">
        <f aca="false">COUNTIF($Z$40:$Z$139, AI46)</f>
        <v>0</v>
      </c>
      <c r="AK46" s="102"/>
    </row>
    <row r="47" customFormat="false" ht="50" hidden="false" customHeight="true" outlineLevel="0" collapsed="false">
      <c r="A47" s="66" t="n">
        <f aca="false">A46+1</f>
        <v>8</v>
      </c>
      <c r="B47" s="94"/>
      <c r="C47" s="94"/>
      <c r="D47" s="94"/>
      <c r="E47" s="94"/>
      <c r="F47" s="94"/>
      <c r="G47" s="94"/>
      <c r="H47" s="94"/>
      <c r="I47" s="94"/>
      <c r="J47" s="94"/>
      <c r="K47" s="94"/>
      <c r="L47" s="95"/>
      <c r="M47" s="95"/>
      <c r="N47" s="95"/>
      <c r="O47" s="95"/>
      <c r="P47" s="95"/>
      <c r="Q47" s="69"/>
      <c r="R47" s="69"/>
      <c r="S47" s="69"/>
      <c r="T47" s="69"/>
      <c r="U47" s="69"/>
      <c r="V47" s="68"/>
      <c r="W47" s="95"/>
      <c r="X47" s="70"/>
      <c r="Y47" s="70"/>
      <c r="Z47" s="84" t="e">
        <f aca="false">IFERROR(VLOOKUP(X47, 【参考】数式用!$A$2:$B$46, 2, FALSE), "")))</f>
        <v>#N/A</v>
      </c>
      <c r="AA47" s="85"/>
      <c r="AB47" s="86"/>
      <c r="AC47" s="87" t="n">
        <f aca="false">AA47-AB47</f>
        <v>0</v>
      </c>
      <c r="AD47" s="75" t="e">
        <f aca="false">IF(B47="", "", IF(COUNTIF(X47,"*独自*"),"数式を削除して手入力",IFERROR(INDEX(【参考】数式用!$O$3:'【参考】数式用'!$Q$440,MATCH(Q47&amp;V47,【参考】数式用!$N$3:'【参考】数式用'!$N$440,0),MATCH(VLOOKUP(X47,【参考】数式用!$R$2:$S$46,2,FALSE),【参考】数式用!$O$2:$Q$2,0)),10)))))))</f>
        <v>#N/A</v>
      </c>
      <c r="AE47" s="88"/>
      <c r="AF47" s="77"/>
      <c r="AG47" s="103"/>
      <c r="AH47" s="98" t="s">
        <v>69</v>
      </c>
      <c r="AI47" s="99" t="s">
        <v>70</v>
      </c>
      <c r="AJ47" s="100" t="n">
        <f aca="false">COUNTIF($Z$40:$Z$139, AI47)</f>
        <v>0</v>
      </c>
      <c r="AK47" s="102"/>
    </row>
    <row r="48" customFormat="false" ht="50" hidden="false" customHeight="true" outlineLevel="0" collapsed="false">
      <c r="A48" s="66" t="n">
        <f aca="false">A47+1</f>
        <v>9</v>
      </c>
      <c r="B48" s="94"/>
      <c r="C48" s="94"/>
      <c r="D48" s="94"/>
      <c r="E48" s="94"/>
      <c r="F48" s="94"/>
      <c r="G48" s="94"/>
      <c r="H48" s="94"/>
      <c r="I48" s="94"/>
      <c r="J48" s="94"/>
      <c r="K48" s="94"/>
      <c r="L48" s="95"/>
      <c r="M48" s="95"/>
      <c r="N48" s="95"/>
      <c r="O48" s="95"/>
      <c r="P48" s="95"/>
      <c r="Q48" s="69"/>
      <c r="R48" s="69"/>
      <c r="S48" s="69"/>
      <c r="T48" s="69"/>
      <c r="U48" s="69"/>
      <c r="V48" s="68"/>
      <c r="W48" s="95"/>
      <c r="X48" s="70"/>
      <c r="Y48" s="70"/>
      <c r="Z48" s="84" t="e">
        <f aca="false">IFERROR(VLOOKUP(X48, 【参考】数式用!$A$2:$B$46, 2, FALSE), "")))</f>
        <v>#N/A</v>
      </c>
      <c r="AA48" s="85"/>
      <c r="AB48" s="86"/>
      <c r="AC48" s="87" t="n">
        <f aca="false">AA48-AB48</f>
        <v>0</v>
      </c>
      <c r="AD48" s="75" t="e">
        <f aca="false">IF(B48="", "", IF(COUNTIF(X48,"*独自*"),"数式を削除して手入力",IFERROR(INDEX(【参考】数式用!$O$3:'【参考】数式用'!$Q$440,MATCH(Q48&amp;V48,【参考】数式用!$N$3:'【参考】数式用'!$N$440,0),MATCH(VLOOKUP(X48,【参考】数式用!$R$2:$S$46,2,FALSE),【参考】数式用!$O$2:$Q$2,0)),10)))))))</f>
        <v>#N/A</v>
      </c>
      <c r="AE48" s="88"/>
      <c r="AF48" s="77"/>
      <c r="AG48" s="103" t="s">
        <v>71</v>
      </c>
      <c r="AH48" s="98" t="s">
        <v>71</v>
      </c>
      <c r="AI48" s="99" t="s">
        <v>72</v>
      </c>
      <c r="AJ48" s="100" t="n">
        <f aca="false">COUNTIF($Z$40:$Z$139, AI48)</f>
        <v>0</v>
      </c>
      <c r="AK48" s="102" t="str">
        <f aca="false">IF(AJ48=AJ49, "一致", "不一致")</f>
        <v>一致</v>
      </c>
    </row>
    <row r="49" customFormat="false" ht="50" hidden="false" customHeight="true" outlineLevel="0" collapsed="false">
      <c r="A49" s="66" t="n">
        <f aca="false">A48+1</f>
        <v>10</v>
      </c>
      <c r="B49" s="94"/>
      <c r="C49" s="94"/>
      <c r="D49" s="94"/>
      <c r="E49" s="94"/>
      <c r="F49" s="94"/>
      <c r="G49" s="94"/>
      <c r="H49" s="94"/>
      <c r="I49" s="94"/>
      <c r="J49" s="94"/>
      <c r="K49" s="94"/>
      <c r="L49" s="95"/>
      <c r="M49" s="95"/>
      <c r="N49" s="95"/>
      <c r="O49" s="95"/>
      <c r="P49" s="95"/>
      <c r="Q49" s="69"/>
      <c r="R49" s="69"/>
      <c r="S49" s="69"/>
      <c r="T49" s="69"/>
      <c r="U49" s="69"/>
      <c r="V49" s="68"/>
      <c r="W49" s="95"/>
      <c r="X49" s="70"/>
      <c r="Y49" s="70"/>
      <c r="Z49" s="84" t="e">
        <f aca="false">IFERROR(VLOOKUP(X49, 【参考】数式用!$A$2:$B$46, 2, FALSE), "")))</f>
        <v>#N/A</v>
      </c>
      <c r="AA49" s="85"/>
      <c r="AB49" s="86"/>
      <c r="AC49" s="87" t="n">
        <f aca="false">AA49-AB49</f>
        <v>0</v>
      </c>
      <c r="AD49" s="75" t="e">
        <f aca="false">IF(B49="", "", IF(COUNTIF(X49,"*独自*"),"数式を削除して手入力",IFERROR(INDEX(【参考】数式用!$O$3:'【参考】数式用'!$Q$440,MATCH(Q49&amp;V49,【参考】数式用!$N$3:'【参考】数式用'!$N$440,0),MATCH(VLOOKUP(X49,【参考】数式用!$R$2:$S$46,2,FALSE),【参考】数式用!$O$2:$Q$2,0)),10)))))))</f>
        <v>#N/A</v>
      </c>
      <c r="AE49" s="88"/>
      <c r="AF49" s="77"/>
      <c r="AG49" s="103"/>
      <c r="AH49" s="98" t="s">
        <v>73</v>
      </c>
      <c r="AI49" s="99" t="s">
        <v>74</v>
      </c>
      <c r="AJ49" s="100" t="n">
        <f aca="false">COUNTIF($Z$40:$Z$139, AI49)</f>
        <v>0</v>
      </c>
      <c r="AK49" s="102"/>
    </row>
    <row r="50" customFormat="false" ht="50" hidden="false" customHeight="true" outlineLevel="0" collapsed="false">
      <c r="A50" s="66" t="n">
        <f aca="false">A49+1</f>
        <v>11</v>
      </c>
      <c r="B50" s="94"/>
      <c r="C50" s="94"/>
      <c r="D50" s="94"/>
      <c r="E50" s="94"/>
      <c r="F50" s="94"/>
      <c r="G50" s="94"/>
      <c r="H50" s="94"/>
      <c r="I50" s="94"/>
      <c r="J50" s="94"/>
      <c r="K50" s="94"/>
      <c r="L50" s="95"/>
      <c r="M50" s="95"/>
      <c r="N50" s="95"/>
      <c r="O50" s="95"/>
      <c r="P50" s="95"/>
      <c r="Q50" s="69"/>
      <c r="R50" s="69"/>
      <c r="S50" s="69"/>
      <c r="T50" s="69"/>
      <c r="U50" s="69"/>
      <c r="V50" s="68"/>
      <c r="W50" s="95"/>
      <c r="X50" s="70"/>
      <c r="Y50" s="70"/>
      <c r="Z50" s="84" t="e">
        <f aca="false">IFERROR(VLOOKUP(X50, 【参考】数式用!$A$2:$B$46, 2, FALSE), "")))</f>
        <v>#N/A</v>
      </c>
      <c r="AA50" s="85"/>
      <c r="AB50" s="86"/>
      <c r="AC50" s="87" t="n">
        <f aca="false">AA50-AB50</f>
        <v>0</v>
      </c>
      <c r="AD50" s="75" t="e">
        <f aca="false">IF(B50="", "", IF(COUNTIF(X50,"*独自*"),"数式を削除して手入力",IFERROR(INDEX(【参考】数式用!$O$3:'【参考】数式用'!$Q$440,MATCH(Q50&amp;V50,【参考】数式用!$N$3:'【参考】数式用'!$N$440,0),MATCH(VLOOKUP(X50,【参考】数式用!$R$2:$S$46,2,FALSE),【参考】数式用!$O$2:$Q$2,0)),10)))))))</f>
        <v>#N/A</v>
      </c>
      <c r="AE50" s="88"/>
      <c r="AF50" s="77"/>
      <c r="AG50" s="103" t="s">
        <v>75</v>
      </c>
      <c r="AH50" s="98" t="s">
        <v>76</v>
      </c>
      <c r="AI50" s="99" t="s">
        <v>77</v>
      </c>
      <c r="AJ50" s="100" t="n">
        <f aca="false">COUNTIF($Z$40:$Z$139, AI50)</f>
        <v>0</v>
      </c>
      <c r="AK50" s="102" t="str">
        <f aca="false">IF(AJ50=AJ51, "一致", "不一致")</f>
        <v>一致</v>
      </c>
    </row>
    <row r="51" customFormat="false" ht="50" hidden="false" customHeight="true" outlineLevel="0" collapsed="false">
      <c r="A51" s="66" t="n">
        <f aca="false">A50+1</f>
        <v>12</v>
      </c>
      <c r="B51" s="94"/>
      <c r="C51" s="94"/>
      <c r="D51" s="94"/>
      <c r="E51" s="94"/>
      <c r="F51" s="94"/>
      <c r="G51" s="94"/>
      <c r="H51" s="94"/>
      <c r="I51" s="94"/>
      <c r="J51" s="94"/>
      <c r="K51" s="94"/>
      <c r="L51" s="95"/>
      <c r="M51" s="95"/>
      <c r="N51" s="95"/>
      <c r="O51" s="95"/>
      <c r="P51" s="95"/>
      <c r="Q51" s="69"/>
      <c r="R51" s="69"/>
      <c r="S51" s="69"/>
      <c r="T51" s="69"/>
      <c r="U51" s="69"/>
      <c r="V51" s="68"/>
      <c r="W51" s="95"/>
      <c r="X51" s="70"/>
      <c r="Y51" s="70"/>
      <c r="Z51" s="84" t="e">
        <f aca="false">IFERROR(VLOOKUP(X51, 【参考】数式用!$A$2:$B$46, 2, FALSE), "")))</f>
        <v>#N/A</v>
      </c>
      <c r="AA51" s="85"/>
      <c r="AB51" s="86"/>
      <c r="AC51" s="87" t="n">
        <f aca="false">AA51-AB51</f>
        <v>0</v>
      </c>
      <c r="AD51" s="75" t="e">
        <f aca="false">IF(B51="", "", IF(COUNTIF(X51,"*独自*"),"数式を削除して手入力",IFERROR(INDEX(【参考】数式用!$O$3:'【参考】数式用'!$Q$440,MATCH(Q51&amp;V51,【参考】数式用!$N$3:'【参考】数式用'!$N$440,0),MATCH(VLOOKUP(X51,【参考】数式用!$R$2:$S$46,2,FALSE),【参考】数式用!$O$2:$Q$2,0)),10)))))))</f>
        <v>#N/A</v>
      </c>
      <c r="AE51" s="88"/>
      <c r="AF51" s="77"/>
      <c r="AG51" s="103"/>
      <c r="AH51" s="98" t="s">
        <v>78</v>
      </c>
      <c r="AI51" s="99" t="s">
        <v>79</v>
      </c>
      <c r="AJ51" s="100" t="n">
        <f aca="false">COUNTIF($Z$40:$Z$139, AI51)</f>
        <v>0</v>
      </c>
      <c r="AK51" s="102"/>
    </row>
    <row r="52" customFormat="false" ht="50" hidden="false" customHeight="true" outlineLevel="0" collapsed="false">
      <c r="A52" s="66" t="n">
        <f aca="false">A51+1</f>
        <v>13</v>
      </c>
      <c r="B52" s="94"/>
      <c r="C52" s="94"/>
      <c r="D52" s="94"/>
      <c r="E52" s="94"/>
      <c r="F52" s="94"/>
      <c r="G52" s="94"/>
      <c r="H52" s="94"/>
      <c r="I52" s="94"/>
      <c r="J52" s="94"/>
      <c r="K52" s="94"/>
      <c r="L52" s="95"/>
      <c r="M52" s="95"/>
      <c r="N52" s="95"/>
      <c r="O52" s="95"/>
      <c r="P52" s="95"/>
      <c r="Q52" s="69"/>
      <c r="R52" s="69"/>
      <c r="S52" s="69"/>
      <c r="T52" s="69"/>
      <c r="U52" s="69"/>
      <c r="V52" s="68"/>
      <c r="W52" s="95"/>
      <c r="X52" s="70"/>
      <c r="Y52" s="70"/>
      <c r="Z52" s="84" t="e">
        <f aca="false">IFERROR(VLOOKUP(X52, 【参考】数式用!$A$2:$B$46, 2, FALSE), "")))</f>
        <v>#N/A</v>
      </c>
      <c r="AA52" s="85"/>
      <c r="AB52" s="86"/>
      <c r="AC52" s="87" t="n">
        <f aca="false">AA52-AB52</f>
        <v>0</v>
      </c>
      <c r="AD52" s="75" t="e">
        <f aca="false">IF(B52="", "", IF(COUNTIF(X52,"*独自*"),"数式を削除して手入力",IFERROR(INDEX(【参考】数式用!$O$3:'【参考】数式用'!$Q$440,MATCH(Q52&amp;V52,【参考】数式用!$N$3:'【参考】数式用'!$N$440,0),MATCH(VLOOKUP(X52,【参考】数式用!$R$2:$S$46,2,FALSE),【参考】数式用!$O$2:$Q$2,0)),10)))))))</f>
        <v>#N/A</v>
      </c>
      <c r="AE52" s="88"/>
      <c r="AF52" s="77"/>
      <c r="AG52" s="103" t="s">
        <v>80</v>
      </c>
      <c r="AH52" s="98" t="s">
        <v>81</v>
      </c>
      <c r="AI52" s="99" t="s">
        <v>82</v>
      </c>
      <c r="AJ52" s="100" t="n">
        <f aca="false">COUNTIF($Z$40:$Z$139, AI52)</f>
        <v>0</v>
      </c>
      <c r="AK52" s="102" t="str">
        <f aca="false">IF(AND(AJ52=AJ53, AJ53=AJ54, AJ54=AJ55), "一致", "不一致")</f>
        <v>一致</v>
      </c>
    </row>
    <row r="53" customFormat="false" ht="50" hidden="false" customHeight="true" outlineLevel="0" collapsed="false">
      <c r="A53" s="66" t="n">
        <f aca="false">A52+1</f>
        <v>14</v>
      </c>
      <c r="B53" s="94"/>
      <c r="C53" s="94"/>
      <c r="D53" s="94"/>
      <c r="E53" s="94"/>
      <c r="F53" s="94"/>
      <c r="G53" s="94"/>
      <c r="H53" s="94"/>
      <c r="I53" s="94"/>
      <c r="J53" s="94"/>
      <c r="K53" s="94"/>
      <c r="L53" s="95"/>
      <c r="M53" s="95"/>
      <c r="N53" s="95"/>
      <c r="O53" s="95"/>
      <c r="P53" s="95"/>
      <c r="Q53" s="69"/>
      <c r="R53" s="69"/>
      <c r="S53" s="69"/>
      <c r="T53" s="69"/>
      <c r="U53" s="69"/>
      <c r="V53" s="68"/>
      <c r="W53" s="95"/>
      <c r="X53" s="70"/>
      <c r="Y53" s="70"/>
      <c r="Z53" s="84" t="e">
        <f aca="false">IFERROR(VLOOKUP(X53, 【参考】数式用!$A$2:$B$46, 2, FALSE), "")))</f>
        <v>#N/A</v>
      </c>
      <c r="AA53" s="85"/>
      <c r="AB53" s="86"/>
      <c r="AC53" s="87" t="n">
        <f aca="false">AA53-AB53</f>
        <v>0</v>
      </c>
      <c r="AD53" s="75" t="e">
        <f aca="false">IF(B53="", "", IF(COUNTIF(X53,"*独自*"),"数式を削除して手入力",IFERROR(INDEX(【参考】数式用!$O$3:'【参考】数式用'!$Q$440,MATCH(Q53&amp;V53,【参考】数式用!$N$3:'【参考】数式用'!$N$440,0),MATCH(VLOOKUP(X53,【参考】数式用!$R$2:$S$46,2,FALSE),【参考】数式用!$O$2:$Q$2,0)),10)))))))</f>
        <v>#N/A</v>
      </c>
      <c r="AE53" s="88"/>
      <c r="AF53" s="77"/>
      <c r="AG53" s="103"/>
      <c r="AH53" s="98" t="s">
        <v>83</v>
      </c>
      <c r="AI53" s="99" t="s">
        <v>84</v>
      </c>
      <c r="AJ53" s="100" t="n">
        <f aca="false">COUNTIF($Z$40:$Z$139, AI53)</f>
        <v>0</v>
      </c>
      <c r="AK53" s="102"/>
    </row>
    <row r="54" customFormat="false" ht="50" hidden="false" customHeight="true" outlineLevel="0" collapsed="false">
      <c r="A54" s="66" t="n">
        <f aca="false">A53+1</f>
        <v>15</v>
      </c>
      <c r="B54" s="94"/>
      <c r="C54" s="94"/>
      <c r="D54" s="94"/>
      <c r="E54" s="94"/>
      <c r="F54" s="94"/>
      <c r="G54" s="94"/>
      <c r="H54" s="94"/>
      <c r="I54" s="94"/>
      <c r="J54" s="94"/>
      <c r="K54" s="94"/>
      <c r="L54" s="95"/>
      <c r="M54" s="95"/>
      <c r="N54" s="95"/>
      <c r="O54" s="95"/>
      <c r="P54" s="95"/>
      <c r="Q54" s="69"/>
      <c r="R54" s="69"/>
      <c r="S54" s="69"/>
      <c r="T54" s="69"/>
      <c r="U54" s="69"/>
      <c r="V54" s="68"/>
      <c r="W54" s="95"/>
      <c r="X54" s="70"/>
      <c r="Y54" s="70"/>
      <c r="Z54" s="84" t="e">
        <f aca="false">IFERROR(VLOOKUP(X54, 【参考】数式用!$A$2:$B$46, 2, FALSE), "")))</f>
        <v>#N/A</v>
      </c>
      <c r="AA54" s="85"/>
      <c r="AB54" s="86"/>
      <c r="AC54" s="87" t="n">
        <f aca="false">AA54-AB54</f>
        <v>0</v>
      </c>
      <c r="AD54" s="75" t="e">
        <f aca="false">IF(B54="", "", IF(COUNTIF(X54,"*独自*"),"数式を削除して手入力",IFERROR(INDEX(【参考】数式用!$O$3:'【参考】数式用'!$Q$440,MATCH(Q54&amp;V54,【参考】数式用!$N$3:'【参考】数式用'!$N$440,0),MATCH(VLOOKUP(X54,【参考】数式用!$R$2:$S$46,2,FALSE),【参考】数式用!$O$2:$Q$2,0)),10)))))))</f>
        <v>#N/A</v>
      </c>
      <c r="AE54" s="88"/>
      <c r="AF54" s="77"/>
      <c r="AG54" s="103"/>
      <c r="AH54" s="98" t="s">
        <v>85</v>
      </c>
      <c r="AI54" s="99" t="s">
        <v>86</v>
      </c>
      <c r="AJ54" s="100" t="n">
        <f aca="false">COUNTIF($Z$40:$Z$139, AI54)</f>
        <v>0</v>
      </c>
      <c r="AK54" s="102"/>
    </row>
    <row r="55" customFormat="false" ht="50" hidden="false" customHeight="true" outlineLevel="0" collapsed="false">
      <c r="A55" s="66" t="n">
        <f aca="false">A54+1</f>
        <v>16</v>
      </c>
      <c r="B55" s="94"/>
      <c r="C55" s="94"/>
      <c r="D55" s="94"/>
      <c r="E55" s="94"/>
      <c r="F55" s="94"/>
      <c r="G55" s="94"/>
      <c r="H55" s="94"/>
      <c r="I55" s="94"/>
      <c r="J55" s="94"/>
      <c r="K55" s="94"/>
      <c r="L55" s="95"/>
      <c r="M55" s="95"/>
      <c r="N55" s="95"/>
      <c r="O55" s="95"/>
      <c r="P55" s="95"/>
      <c r="Q55" s="69"/>
      <c r="R55" s="69"/>
      <c r="S55" s="69"/>
      <c r="T55" s="69"/>
      <c r="U55" s="69"/>
      <c r="V55" s="68"/>
      <c r="W55" s="95"/>
      <c r="X55" s="70"/>
      <c r="Y55" s="70"/>
      <c r="Z55" s="84" t="e">
        <f aca="false">IFERROR(VLOOKUP(X55, 【参考】数式用!$A$2:$B$46, 2, FALSE), "")))</f>
        <v>#N/A</v>
      </c>
      <c r="AA55" s="85"/>
      <c r="AB55" s="86"/>
      <c r="AC55" s="87" t="n">
        <f aca="false">AA55-AB55</f>
        <v>0</v>
      </c>
      <c r="AD55" s="75" t="e">
        <f aca="false">IF(B55="", "", IF(COUNTIF(X55,"*独自*"),"数式を削除して手入力",IFERROR(INDEX(【参考】数式用!$O$3:'【参考】数式用'!$Q$440,MATCH(Q55&amp;V55,【参考】数式用!$N$3:'【参考】数式用'!$N$440,0),MATCH(VLOOKUP(X55,【参考】数式用!$R$2:$S$46,2,FALSE),【参考】数式用!$O$2:$Q$2,0)),10)))))))</f>
        <v>#N/A</v>
      </c>
      <c r="AE55" s="88"/>
      <c r="AF55" s="77"/>
      <c r="AG55" s="103"/>
      <c r="AH55" s="98" t="s">
        <v>87</v>
      </c>
      <c r="AI55" s="99" t="s">
        <v>88</v>
      </c>
      <c r="AJ55" s="100" t="n">
        <f aca="false">COUNTIF($Z$40:$Z$139, AI55)</f>
        <v>0</v>
      </c>
      <c r="AK55" s="102"/>
    </row>
    <row r="56" customFormat="false" ht="50" hidden="false" customHeight="true" outlineLevel="0" collapsed="false">
      <c r="A56" s="66" t="n">
        <f aca="false">A55+1</f>
        <v>17</v>
      </c>
      <c r="B56" s="94"/>
      <c r="C56" s="94"/>
      <c r="D56" s="94"/>
      <c r="E56" s="94"/>
      <c r="F56" s="94"/>
      <c r="G56" s="94"/>
      <c r="H56" s="94"/>
      <c r="I56" s="94"/>
      <c r="J56" s="94"/>
      <c r="K56" s="94"/>
      <c r="L56" s="95"/>
      <c r="M56" s="95"/>
      <c r="N56" s="95"/>
      <c r="O56" s="95"/>
      <c r="P56" s="95"/>
      <c r="Q56" s="69"/>
      <c r="R56" s="69"/>
      <c r="S56" s="69"/>
      <c r="T56" s="69"/>
      <c r="U56" s="69"/>
      <c r="V56" s="68"/>
      <c r="W56" s="95"/>
      <c r="X56" s="70"/>
      <c r="Y56" s="70"/>
      <c r="Z56" s="84" t="e">
        <f aca="false">IFERROR(VLOOKUP(X56, 【参考】数式用!$A$2:$B$46, 2, FALSE), "")))</f>
        <v>#N/A</v>
      </c>
      <c r="AA56" s="85"/>
      <c r="AB56" s="86"/>
      <c r="AC56" s="87" t="n">
        <f aca="false">AA56-AB56</f>
        <v>0</v>
      </c>
      <c r="AD56" s="75" t="e">
        <f aca="false">IF(B56="", "", IF(COUNTIF(X56,"*独自*"),"数式を削除して手入力",IFERROR(INDEX(【参考】数式用!$O$3:'【参考】数式用'!$Q$440,MATCH(Q56&amp;V56,【参考】数式用!$N$3:'【参考】数式用'!$N$440,0),MATCH(VLOOKUP(X56,【参考】数式用!$R$2:$S$46,2,FALSE),【参考】数式用!$O$2:$Q$2,0)),10)))))))</f>
        <v>#N/A</v>
      </c>
      <c r="AE56" s="88"/>
      <c r="AF56" s="77"/>
      <c r="AG56" s="103" t="s">
        <v>89</v>
      </c>
      <c r="AH56" s="98" t="s">
        <v>90</v>
      </c>
      <c r="AI56" s="99" t="s">
        <v>91</v>
      </c>
      <c r="AJ56" s="100" t="n">
        <f aca="false">COUNTIF($Z$40:$Z$139, AI56)</f>
        <v>0</v>
      </c>
      <c r="AK56" s="102" t="str">
        <f aca="false">IF(AJ56=AJ57, "一致", "不一致")</f>
        <v>一致</v>
      </c>
    </row>
    <row r="57" customFormat="false" ht="50" hidden="false" customHeight="true" outlineLevel="0" collapsed="false">
      <c r="A57" s="66" t="n">
        <f aca="false">A56+1</f>
        <v>18</v>
      </c>
      <c r="B57" s="94"/>
      <c r="C57" s="94"/>
      <c r="D57" s="94"/>
      <c r="E57" s="94"/>
      <c r="F57" s="94"/>
      <c r="G57" s="94"/>
      <c r="H57" s="94"/>
      <c r="I57" s="94"/>
      <c r="J57" s="94"/>
      <c r="K57" s="94"/>
      <c r="L57" s="95"/>
      <c r="M57" s="95"/>
      <c r="N57" s="95"/>
      <c r="O57" s="95"/>
      <c r="P57" s="95"/>
      <c r="Q57" s="69"/>
      <c r="R57" s="69"/>
      <c r="S57" s="69"/>
      <c r="T57" s="69"/>
      <c r="U57" s="69"/>
      <c r="V57" s="68"/>
      <c r="W57" s="95"/>
      <c r="X57" s="70"/>
      <c r="Y57" s="70"/>
      <c r="Z57" s="84" t="e">
        <f aca="false">IFERROR(VLOOKUP(X57, 【参考】数式用!$A$2:$B$46, 2, FALSE), "")))</f>
        <v>#N/A</v>
      </c>
      <c r="AA57" s="85"/>
      <c r="AB57" s="86"/>
      <c r="AC57" s="87" t="n">
        <f aca="false">AA57-AB57</f>
        <v>0</v>
      </c>
      <c r="AD57" s="75" t="e">
        <f aca="false">IF(B57="", "", IF(COUNTIF(X57,"*独自*"),"数式を削除して手入力",IFERROR(INDEX(【参考】数式用!$O$3:'【参考】数式用'!$Q$440,MATCH(Q57&amp;V57,【参考】数式用!$N$3:'【参考】数式用'!$N$440,0),MATCH(VLOOKUP(X57,【参考】数式用!$R$2:$S$46,2,FALSE),【参考】数式用!$O$2:$Q$2,0)),10)))))))</f>
        <v>#N/A</v>
      </c>
      <c r="AE57" s="88"/>
      <c r="AF57" s="77"/>
      <c r="AG57" s="103"/>
      <c r="AH57" s="98" t="s">
        <v>92</v>
      </c>
      <c r="AI57" s="99" t="s">
        <v>93</v>
      </c>
      <c r="AJ57" s="100" t="n">
        <f aca="false">COUNTIF($Z$40:$Z$139, AI57)</f>
        <v>0</v>
      </c>
      <c r="AK57" s="102"/>
    </row>
    <row r="58" customFormat="false" ht="50" hidden="false" customHeight="true" outlineLevel="0" collapsed="false">
      <c r="A58" s="66" t="n">
        <f aca="false">A57+1</f>
        <v>19</v>
      </c>
      <c r="B58" s="94"/>
      <c r="C58" s="94"/>
      <c r="D58" s="94"/>
      <c r="E58" s="94"/>
      <c r="F58" s="94"/>
      <c r="G58" s="94"/>
      <c r="H58" s="94"/>
      <c r="I58" s="94"/>
      <c r="J58" s="94"/>
      <c r="K58" s="94"/>
      <c r="L58" s="95"/>
      <c r="M58" s="95"/>
      <c r="N58" s="95"/>
      <c r="O58" s="95"/>
      <c r="P58" s="95"/>
      <c r="Q58" s="69"/>
      <c r="R58" s="69"/>
      <c r="S58" s="69"/>
      <c r="T58" s="69"/>
      <c r="U58" s="69"/>
      <c r="V58" s="68"/>
      <c r="W58" s="95"/>
      <c r="X58" s="70"/>
      <c r="Y58" s="70"/>
      <c r="Z58" s="84" t="e">
        <f aca="false">IFERROR(VLOOKUP(X58, 【参考】数式用!$A$2:$B$46, 2, FALSE), "")))</f>
        <v>#N/A</v>
      </c>
      <c r="AA58" s="85"/>
      <c r="AB58" s="86"/>
      <c r="AC58" s="87" t="n">
        <f aca="false">AA58-AB58</f>
        <v>0</v>
      </c>
      <c r="AD58" s="75" t="e">
        <f aca="false">IF(B58="", "", IF(COUNTIF(X58,"*独自*"),"数式を削除して手入力",IFERROR(INDEX(【参考】数式用!$O$3:'【参考】数式用'!$Q$440,MATCH(Q58&amp;V58,【参考】数式用!$N$3:'【参考】数式用'!$N$440,0),MATCH(VLOOKUP(X58,【参考】数式用!$R$2:$S$46,2,FALSE),【参考】数式用!$O$2:$Q$2,0)),10)))))))</f>
        <v>#N/A</v>
      </c>
      <c r="AE58" s="88"/>
      <c r="AF58" s="77"/>
      <c r="AG58" s="103" t="s">
        <v>94</v>
      </c>
      <c r="AH58" s="98" t="s">
        <v>95</v>
      </c>
      <c r="AI58" s="99" t="s">
        <v>96</v>
      </c>
      <c r="AJ58" s="100" t="n">
        <f aca="false">COUNTIF($Z$40:$Z$139, AI58)</f>
        <v>0</v>
      </c>
      <c r="AK58" s="102" t="str">
        <f aca="false">IF(AND(AJ58=AJ59, AJ59=AJ60, AJ60=AJ61), "一致", "不一致")</f>
        <v>一致</v>
      </c>
    </row>
    <row r="59" customFormat="false" ht="50" hidden="false" customHeight="true" outlineLevel="0" collapsed="false">
      <c r="A59" s="66" t="n">
        <f aca="false">A58+1</f>
        <v>20</v>
      </c>
      <c r="B59" s="94"/>
      <c r="C59" s="94"/>
      <c r="D59" s="94"/>
      <c r="E59" s="94"/>
      <c r="F59" s="94"/>
      <c r="G59" s="94"/>
      <c r="H59" s="94"/>
      <c r="I59" s="94"/>
      <c r="J59" s="94"/>
      <c r="K59" s="94"/>
      <c r="L59" s="95"/>
      <c r="M59" s="95"/>
      <c r="N59" s="95"/>
      <c r="O59" s="95"/>
      <c r="P59" s="95"/>
      <c r="Q59" s="69"/>
      <c r="R59" s="69"/>
      <c r="S59" s="69"/>
      <c r="T59" s="69"/>
      <c r="U59" s="69"/>
      <c r="V59" s="68"/>
      <c r="W59" s="95"/>
      <c r="X59" s="70"/>
      <c r="Y59" s="70"/>
      <c r="Z59" s="84" t="e">
        <f aca="false">IFERROR(VLOOKUP(X59, 【参考】数式用!$A$2:$B$46, 2, FALSE), "")))</f>
        <v>#N/A</v>
      </c>
      <c r="AA59" s="85"/>
      <c r="AB59" s="86"/>
      <c r="AC59" s="87" t="n">
        <f aca="false">AA59-AB59</f>
        <v>0</v>
      </c>
      <c r="AD59" s="75" t="e">
        <f aca="false">IF(B59="", "", IF(COUNTIF(X59,"*独自*"),"数式を削除して手入力",IFERROR(INDEX(【参考】数式用!$O$3:'【参考】数式用'!$Q$440,MATCH(Q59&amp;V59,【参考】数式用!$N$3:'【参考】数式用'!$N$440,0),MATCH(VLOOKUP(X59,【参考】数式用!$R$2:$S$46,2,FALSE),【参考】数式用!$O$2:$Q$2,0)),10)))))))</f>
        <v>#N/A</v>
      </c>
      <c r="AE59" s="88"/>
      <c r="AF59" s="77"/>
      <c r="AG59" s="103"/>
      <c r="AH59" s="98" t="s">
        <v>97</v>
      </c>
      <c r="AI59" s="99" t="s">
        <v>98</v>
      </c>
      <c r="AJ59" s="100" t="n">
        <f aca="false">COUNTIF($Z$40:$Z$139, AI59)</f>
        <v>0</v>
      </c>
      <c r="AK59" s="102"/>
    </row>
    <row r="60" customFormat="false" ht="50" hidden="false" customHeight="true" outlineLevel="0" collapsed="false">
      <c r="A60" s="66" t="n">
        <f aca="false">A59+1</f>
        <v>21</v>
      </c>
      <c r="B60" s="94"/>
      <c r="C60" s="94"/>
      <c r="D60" s="94"/>
      <c r="E60" s="94"/>
      <c r="F60" s="94"/>
      <c r="G60" s="94"/>
      <c r="H60" s="94"/>
      <c r="I60" s="94"/>
      <c r="J60" s="94"/>
      <c r="K60" s="94"/>
      <c r="L60" s="95"/>
      <c r="M60" s="95"/>
      <c r="N60" s="95"/>
      <c r="O60" s="95"/>
      <c r="P60" s="95"/>
      <c r="Q60" s="69"/>
      <c r="R60" s="69"/>
      <c r="S60" s="69"/>
      <c r="T60" s="69"/>
      <c r="U60" s="69"/>
      <c r="V60" s="68"/>
      <c r="W60" s="95"/>
      <c r="X60" s="70"/>
      <c r="Y60" s="70"/>
      <c r="Z60" s="84" t="e">
        <f aca="false">IFERROR(VLOOKUP(X60, 【参考】数式用!$A$2:$B$46, 2, FALSE), "")))</f>
        <v>#N/A</v>
      </c>
      <c r="AA60" s="85"/>
      <c r="AB60" s="86"/>
      <c r="AC60" s="87" t="n">
        <f aca="false">AA60-AB60</f>
        <v>0</v>
      </c>
      <c r="AD60" s="75" t="e">
        <f aca="false">IF(B60="", "", IF(COUNTIF(X60,"*独自*"),"数式を削除して手入力",IFERROR(INDEX(【参考】数式用!$O$3:'【参考】数式用'!$Q$440,MATCH(Q60&amp;V60,【参考】数式用!$N$3:'【参考】数式用'!$N$440,0),MATCH(VLOOKUP(X60,【参考】数式用!$R$2:$S$46,2,FALSE),【参考】数式用!$O$2:$Q$2,0)),10)))))))</f>
        <v>#N/A</v>
      </c>
      <c r="AE60" s="88"/>
      <c r="AF60" s="77"/>
      <c r="AG60" s="103"/>
      <c r="AH60" s="98" t="s">
        <v>99</v>
      </c>
      <c r="AI60" s="99" t="s">
        <v>100</v>
      </c>
      <c r="AJ60" s="100" t="n">
        <f aca="false">COUNTIF($Z$40:$Z$139, AI60)</f>
        <v>0</v>
      </c>
      <c r="AK60" s="102"/>
    </row>
    <row r="61" customFormat="false" ht="50" hidden="false" customHeight="true" outlineLevel="0" collapsed="false">
      <c r="A61" s="66" t="n">
        <f aca="false">A60+1</f>
        <v>22</v>
      </c>
      <c r="B61" s="94"/>
      <c r="C61" s="94"/>
      <c r="D61" s="94"/>
      <c r="E61" s="94"/>
      <c r="F61" s="94"/>
      <c r="G61" s="94"/>
      <c r="H61" s="94"/>
      <c r="I61" s="94"/>
      <c r="J61" s="94"/>
      <c r="K61" s="94"/>
      <c r="L61" s="95"/>
      <c r="M61" s="95"/>
      <c r="N61" s="95"/>
      <c r="O61" s="95"/>
      <c r="P61" s="95"/>
      <c r="Q61" s="69"/>
      <c r="R61" s="69"/>
      <c r="S61" s="69"/>
      <c r="T61" s="69"/>
      <c r="U61" s="69"/>
      <c r="V61" s="68"/>
      <c r="W61" s="95"/>
      <c r="X61" s="70"/>
      <c r="Y61" s="70"/>
      <c r="Z61" s="84" t="e">
        <f aca="false">IFERROR(VLOOKUP(X61, 【参考】数式用!$A$2:$B$46, 2, FALSE), "")))</f>
        <v>#N/A</v>
      </c>
      <c r="AA61" s="85"/>
      <c r="AB61" s="86"/>
      <c r="AC61" s="87" t="n">
        <f aca="false">AA61-AB61</f>
        <v>0</v>
      </c>
      <c r="AD61" s="75" t="e">
        <f aca="false">IF(B61="", "", IF(COUNTIF(X61,"*独自*"),"数式を削除して手入力",IFERROR(INDEX(【参考】数式用!$O$3:'【参考】数式用'!$Q$440,MATCH(Q61&amp;V61,【参考】数式用!$N$3:'【参考】数式用'!$N$440,0),MATCH(VLOOKUP(X61,【参考】数式用!$R$2:$S$46,2,FALSE),【参考】数式用!$O$2:$Q$2,0)),10)))))))</f>
        <v>#N/A</v>
      </c>
      <c r="AE61" s="88"/>
      <c r="AF61" s="77"/>
      <c r="AG61" s="103"/>
      <c r="AH61" s="98" t="s">
        <v>101</v>
      </c>
      <c r="AI61" s="99" t="s">
        <v>102</v>
      </c>
      <c r="AJ61" s="100" t="n">
        <f aca="false">COUNTIF($Z$40:$Z$139, AI61)</f>
        <v>0</v>
      </c>
      <c r="AK61" s="102"/>
    </row>
    <row r="62" customFormat="false" ht="50" hidden="false" customHeight="true" outlineLevel="0" collapsed="false">
      <c r="A62" s="66" t="n">
        <f aca="false">A61+1</f>
        <v>23</v>
      </c>
      <c r="B62" s="94"/>
      <c r="C62" s="94"/>
      <c r="D62" s="94"/>
      <c r="E62" s="94"/>
      <c r="F62" s="94"/>
      <c r="G62" s="94"/>
      <c r="H62" s="94"/>
      <c r="I62" s="94"/>
      <c r="J62" s="94"/>
      <c r="K62" s="94"/>
      <c r="L62" s="95"/>
      <c r="M62" s="95"/>
      <c r="N62" s="95"/>
      <c r="O62" s="95"/>
      <c r="P62" s="95"/>
      <c r="Q62" s="69"/>
      <c r="R62" s="69"/>
      <c r="S62" s="69"/>
      <c r="T62" s="69"/>
      <c r="U62" s="69"/>
      <c r="V62" s="68"/>
      <c r="W62" s="95"/>
      <c r="X62" s="70"/>
      <c r="Y62" s="70"/>
      <c r="Z62" s="84" t="e">
        <f aca="false">IFERROR(VLOOKUP(X62, 【参考】数式用!$A$2:$B$46, 2, FALSE), "")))</f>
        <v>#N/A</v>
      </c>
      <c r="AA62" s="85"/>
      <c r="AB62" s="86"/>
      <c r="AC62" s="87" t="n">
        <f aca="false">AA62-AB62</f>
        <v>0</v>
      </c>
      <c r="AD62" s="75" t="e">
        <f aca="false">IF(B62="", "", IF(COUNTIF(X62,"*独自*"),"数式を削除して手入力",IFERROR(INDEX(【参考】数式用!$O$3:'【参考】数式用'!$Q$440,MATCH(Q62&amp;V62,【参考】数式用!$N$3:'【参考】数式用'!$N$440,0),MATCH(VLOOKUP(X62,【参考】数式用!$R$2:$S$46,2,FALSE),【参考】数式用!$O$2:$Q$2,0)),10)))))))</f>
        <v>#N/A</v>
      </c>
      <c r="AE62" s="88"/>
      <c r="AF62" s="77"/>
      <c r="AG62" s="103" t="s">
        <v>103</v>
      </c>
      <c r="AH62" s="98" t="s">
        <v>104</v>
      </c>
      <c r="AI62" s="99" t="s">
        <v>105</v>
      </c>
      <c r="AJ62" s="100" t="n">
        <f aca="false">COUNTIF($Z$40:$Z$139, AI62)</f>
        <v>0</v>
      </c>
      <c r="AK62" s="102" t="str">
        <f aca="false">IF(AJ62=AJ63, "一致", "不一致")</f>
        <v>一致</v>
      </c>
    </row>
    <row r="63" customFormat="false" ht="50" hidden="false" customHeight="true" outlineLevel="0" collapsed="false">
      <c r="A63" s="66" t="n">
        <f aca="false">A62+1</f>
        <v>24</v>
      </c>
      <c r="B63" s="94"/>
      <c r="C63" s="94"/>
      <c r="D63" s="94"/>
      <c r="E63" s="94"/>
      <c r="F63" s="94"/>
      <c r="G63" s="94"/>
      <c r="H63" s="94"/>
      <c r="I63" s="94"/>
      <c r="J63" s="94"/>
      <c r="K63" s="94"/>
      <c r="L63" s="95"/>
      <c r="M63" s="95"/>
      <c r="N63" s="95"/>
      <c r="O63" s="95"/>
      <c r="P63" s="95"/>
      <c r="Q63" s="69"/>
      <c r="R63" s="69"/>
      <c r="S63" s="69"/>
      <c r="T63" s="69"/>
      <c r="U63" s="69"/>
      <c r="V63" s="68"/>
      <c r="W63" s="95"/>
      <c r="X63" s="70"/>
      <c r="Y63" s="70"/>
      <c r="Z63" s="84" t="e">
        <f aca="false">IFERROR(VLOOKUP(X63, 【参考】数式用!$A$2:$B$46, 2, FALSE), "")))</f>
        <v>#N/A</v>
      </c>
      <c r="AA63" s="85"/>
      <c r="AB63" s="86"/>
      <c r="AC63" s="87" t="n">
        <f aca="false">AA63-AB63</f>
        <v>0</v>
      </c>
      <c r="AD63" s="75" t="e">
        <f aca="false">IF(B63="", "", IF(COUNTIF(X63,"*独自*"),"数式を削除して手入力",IFERROR(INDEX(【参考】数式用!$O$3:'【参考】数式用'!$Q$440,MATCH(Q63&amp;V63,【参考】数式用!$N$3:'【参考】数式用'!$N$440,0),MATCH(VLOOKUP(X63,【参考】数式用!$R$2:$S$46,2,FALSE),【参考】数式用!$O$2:$Q$2,0)),10)))))))</f>
        <v>#N/A</v>
      </c>
      <c r="AE63" s="88"/>
      <c r="AF63" s="77"/>
      <c r="AG63" s="103"/>
      <c r="AH63" s="98" t="s">
        <v>106</v>
      </c>
      <c r="AI63" s="99" t="s">
        <v>107</v>
      </c>
      <c r="AJ63" s="100" t="n">
        <f aca="false">COUNTIF($Z$40:$Z$139, AI63)</f>
        <v>0</v>
      </c>
      <c r="AK63" s="102"/>
    </row>
    <row r="64" customFormat="false" ht="50" hidden="false" customHeight="true" outlineLevel="0" collapsed="false">
      <c r="A64" s="66" t="n">
        <f aca="false">A63+1</f>
        <v>25</v>
      </c>
      <c r="B64" s="94"/>
      <c r="C64" s="94"/>
      <c r="D64" s="94"/>
      <c r="E64" s="94"/>
      <c r="F64" s="94"/>
      <c r="G64" s="94"/>
      <c r="H64" s="94"/>
      <c r="I64" s="94"/>
      <c r="J64" s="94"/>
      <c r="K64" s="94"/>
      <c r="L64" s="95"/>
      <c r="M64" s="95"/>
      <c r="N64" s="95"/>
      <c r="O64" s="95"/>
      <c r="P64" s="95"/>
      <c r="Q64" s="69"/>
      <c r="R64" s="69"/>
      <c r="S64" s="69"/>
      <c r="T64" s="69"/>
      <c r="U64" s="69"/>
      <c r="V64" s="68"/>
      <c r="W64" s="95"/>
      <c r="X64" s="70"/>
      <c r="Y64" s="70"/>
      <c r="Z64" s="84" t="e">
        <f aca="false">IFERROR(VLOOKUP(X64, 【参考】数式用!$A$2:$B$46, 2, FALSE), "")))</f>
        <v>#N/A</v>
      </c>
      <c r="AA64" s="85"/>
      <c r="AB64" s="86"/>
      <c r="AC64" s="87" t="n">
        <f aca="false">AA64-AB64</f>
        <v>0</v>
      </c>
      <c r="AD64" s="75" t="e">
        <f aca="false">IF(B64="", "", IF(COUNTIF(X64,"*独自*"),"数式を削除して手入力",IFERROR(INDEX(【参考】数式用!$O$3:'【参考】数式用'!$Q$440,MATCH(Q64&amp;V64,【参考】数式用!$N$3:'【参考】数式用'!$N$440,0),MATCH(VLOOKUP(X64,【参考】数式用!$R$2:$S$46,2,FALSE),【参考】数式用!$O$2:$Q$2,0)),10)))))))</f>
        <v>#N/A</v>
      </c>
      <c r="AE64" s="88"/>
      <c r="AF64" s="77"/>
      <c r="AG64" s="101" t="s">
        <v>108</v>
      </c>
      <c r="AH64" s="98" t="s">
        <v>109</v>
      </c>
      <c r="AI64" s="99" t="s">
        <v>110</v>
      </c>
      <c r="AJ64" s="100" t="n">
        <f aca="false">COUNTIF($Z$40:$Z$139, AI64)</f>
        <v>0</v>
      </c>
      <c r="AK64" s="102" t="str">
        <f aca="false">IF(AJ64=AJ65, "一致", "不一致")</f>
        <v>一致</v>
      </c>
    </row>
    <row r="65" customFormat="false" ht="50" hidden="false" customHeight="true" outlineLevel="0" collapsed="false">
      <c r="A65" s="66" t="n">
        <f aca="false">A64+1</f>
        <v>26</v>
      </c>
      <c r="B65" s="94"/>
      <c r="C65" s="94"/>
      <c r="D65" s="94"/>
      <c r="E65" s="94"/>
      <c r="F65" s="94"/>
      <c r="G65" s="94"/>
      <c r="H65" s="94"/>
      <c r="I65" s="94"/>
      <c r="J65" s="94"/>
      <c r="K65" s="94"/>
      <c r="L65" s="95"/>
      <c r="M65" s="95"/>
      <c r="N65" s="95"/>
      <c r="O65" s="95"/>
      <c r="P65" s="95"/>
      <c r="Q65" s="69"/>
      <c r="R65" s="69"/>
      <c r="S65" s="69"/>
      <c r="T65" s="69"/>
      <c r="U65" s="69"/>
      <c r="V65" s="68"/>
      <c r="W65" s="95"/>
      <c r="X65" s="70"/>
      <c r="Y65" s="70"/>
      <c r="Z65" s="84" t="e">
        <f aca="false">IFERROR(VLOOKUP(X65, 【参考】数式用!$A$2:$B$46, 2, FALSE), "")))</f>
        <v>#N/A</v>
      </c>
      <c r="AA65" s="85"/>
      <c r="AB65" s="86"/>
      <c r="AC65" s="87" t="n">
        <f aca="false">AA65-AB65</f>
        <v>0</v>
      </c>
      <c r="AD65" s="75" t="e">
        <f aca="false">IF(B65="", "", IF(COUNTIF(X65,"*独自*"),"数式を削除して手入力",IFERROR(INDEX(【参考】数式用!$O$3:'【参考】数式用'!$Q$440,MATCH(Q65&amp;V65,【参考】数式用!$N$3:'【参考】数式用'!$N$440,0),MATCH(VLOOKUP(X65,【参考】数式用!$R$2:$S$46,2,FALSE),【参考】数式用!$O$2:$Q$2,0)),10)))))))</f>
        <v>#N/A</v>
      </c>
      <c r="AE65" s="88"/>
      <c r="AF65" s="77"/>
      <c r="AG65" s="101"/>
      <c r="AH65" s="98" t="s">
        <v>111</v>
      </c>
      <c r="AI65" s="99" t="s">
        <v>112</v>
      </c>
      <c r="AJ65" s="100" t="n">
        <f aca="false">COUNTIF($Z$40:$Z$139, AI65)</f>
        <v>0</v>
      </c>
      <c r="AK65" s="102"/>
    </row>
    <row r="66" customFormat="false" ht="50" hidden="false" customHeight="true" outlineLevel="0" collapsed="false">
      <c r="A66" s="66" t="n">
        <f aca="false">A65+1</f>
        <v>27</v>
      </c>
      <c r="B66" s="94"/>
      <c r="C66" s="94"/>
      <c r="D66" s="94"/>
      <c r="E66" s="94"/>
      <c r="F66" s="94"/>
      <c r="G66" s="94"/>
      <c r="H66" s="94"/>
      <c r="I66" s="94"/>
      <c r="J66" s="94"/>
      <c r="K66" s="94"/>
      <c r="L66" s="95"/>
      <c r="M66" s="95"/>
      <c r="N66" s="95"/>
      <c r="O66" s="95"/>
      <c r="P66" s="95"/>
      <c r="Q66" s="69"/>
      <c r="R66" s="69"/>
      <c r="S66" s="69"/>
      <c r="T66" s="69"/>
      <c r="U66" s="69"/>
      <c r="V66" s="68"/>
      <c r="W66" s="95"/>
      <c r="X66" s="70"/>
      <c r="Y66" s="70"/>
      <c r="Z66" s="84" t="e">
        <f aca="false">IFERROR(VLOOKUP(X66, 【参考】数式用!$A$2:$B$46, 2, FALSE), "")))</f>
        <v>#N/A</v>
      </c>
      <c r="AA66" s="85"/>
      <c r="AB66" s="86"/>
      <c r="AC66" s="87" t="n">
        <f aca="false">AA66-AB66</f>
        <v>0</v>
      </c>
      <c r="AD66" s="75" t="e">
        <f aca="false">IF(B66="", "", IF(COUNTIF(X66,"*独自*"),"数式を削除して手入力",IFERROR(INDEX(【参考】数式用!$O$3:'【参考】数式用'!$Q$440,MATCH(Q66&amp;V66,【参考】数式用!$N$3:'【参考】数式用'!$N$440,0),MATCH(VLOOKUP(X66,【参考】数式用!$R$2:$S$46,2,FALSE),【参考】数式用!$O$2:$Q$2,0)),10)))))))</f>
        <v>#N/A</v>
      </c>
      <c r="AE66" s="88"/>
      <c r="AF66" s="77"/>
      <c r="AG66" s="101" t="s">
        <v>113</v>
      </c>
      <c r="AH66" s="98" t="s">
        <v>114</v>
      </c>
      <c r="AI66" s="99" t="s">
        <v>115</v>
      </c>
      <c r="AJ66" s="100" t="n">
        <f aca="false">COUNTIF($Z$40:$Z$139, AI66)</f>
        <v>0</v>
      </c>
      <c r="AK66" s="102" t="str">
        <f aca="false">IF(AJ66=AJ67, "一致", "不一致")</f>
        <v>一致</v>
      </c>
    </row>
    <row r="67" customFormat="false" ht="50" hidden="false" customHeight="true" outlineLevel="0" collapsed="false">
      <c r="A67" s="66" t="n">
        <f aca="false">A66+1</f>
        <v>28</v>
      </c>
      <c r="B67" s="94"/>
      <c r="C67" s="94"/>
      <c r="D67" s="94"/>
      <c r="E67" s="94"/>
      <c r="F67" s="94"/>
      <c r="G67" s="94"/>
      <c r="H67" s="94"/>
      <c r="I67" s="94"/>
      <c r="J67" s="94"/>
      <c r="K67" s="94"/>
      <c r="L67" s="95"/>
      <c r="M67" s="95"/>
      <c r="N67" s="95"/>
      <c r="O67" s="95"/>
      <c r="P67" s="95"/>
      <c r="Q67" s="69"/>
      <c r="R67" s="69"/>
      <c r="S67" s="69"/>
      <c r="T67" s="69"/>
      <c r="U67" s="69"/>
      <c r="V67" s="68"/>
      <c r="W67" s="95"/>
      <c r="X67" s="70"/>
      <c r="Y67" s="70"/>
      <c r="Z67" s="84" t="e">
        <f aca="false">IFERROR(VLOOKUP(X67, 【参考】数式用!$A$2:$B$46, 2, FALSE), "")))</f>
        <v>#N/A</v>
      </c>
      <c r="AA67" s="85"/>
      <c r="AB67" s="86"/>
      <c r="AC67" s="87" t="n">
        <f aca="false">AA67-AB67</f>
        <v>0</v>
      </c>
      <c r="AD67" s="75" t="e">
        <f aca="false">IF(B67="", "", IF(COUNTIF(X67,"*独自*"),"数式を削除して手入力",IFERROR(INDEX(【参考】数式用!$O$3:'【参考】数式用'!$Q$440,MATCH(Q67&amp;V67,【参考】数式用!$N$3:'【参考】数式用'!$N$440,0),MATCH(VLOOKUP(X67,【参考】数式用!$R$2:$S$46,2,FALSE),【参考】数式用!$O$2:$Q$2,0)),10)))))))</f>
        <v>#N/A</v>
      </c>
      <c r="AE67" s="88"/>
      <c r="AF67" s="77"/>
      <c r="AG67" s="101"/>
      <c r="AH67" s="98" t="s">
        <v>116</v>
      </c>
      <c r="AI67" s="99" t="s">
        <v>117</v>
      </c>
      <c r="AJ67" s="100" t="n">
        <f aca="false">COUNTIF($Z$40:$Z$139, AI67)</f>
        <v>0</v>
      </c>
      <c r="AK67" s="102"/>
    </row>
    <row r="68" customFormat="false" ht="50" hidden="false" customHeight="true" outlineLevel="0" collapsed="false">
      <c r="A68" s="66" t="n">
        <f aca="false">A67+1</f>
        <v>29</v>
      </c>
      <c r="B68" s="94"/>
      <c r="C68" s="94"/>
      <c r="D68" s="94"/>
      <c r="E68" s="94"/>
      <c r="F68" s="94"/>
      <c r="G68" s="94"/>
      <c r="H68" s="94"/>
      <c r="I68" s="94"/>
      <c r="J68" s="94"/>
      <c r="K68" s="94"/>
      <c r="L68" s="95"/>
      <c r="M68" s="95"/>
      <c r="N68" s="95"/>
      <c r="O68" s="95"/>
      <c r="P68" s="95"/>
      <c r="Q68" s="69"/>
      <c r="R68" s="69"/>
      <c r="S68" s="69"/>
      <c r="T68" s="69"/>
      <c r="U68" s="69"/>
      <c r="V68" s="68"/>
      <c r="W68" s="95"/>
      <c r="X68" s="70"/>
      <c r="Y68" s="70"/>
      <c r="Z68" s="84" t="e">
        <f aca="false">IFERROR(VLOOKUP(X68, 【参考】数式用!$A$2:$B$46, 2, FALSE), "")))</f>
        <v>#N/A</v>
      </c>
      <c r="AA68" s="85"/>
      <c r="AB68" s="86"/>
      <c r="AC68" s="87" t="n">
        <f aca="false">AA68-AB68</f>
        <v>0</v>
      </c>
      <c r="AD68" s="75" t="e">
        <f aca="false">IF(B68="", "", IF(COUNTIF(X68,"*独自*"),"数式を削除して手入力",IFERROR(INDEX(【参考】数式用!$O$3:'【参考】数式用'!$Q$440,MATCH(Q68&amp;V68,【参考】数式用!$N$3:'【参考】数式用'!$N$440,0),MATCH(VLOOKUP(X68,【参考】数式用!$R$2:$S$46,2,FALSE),【参考】数式用!$O$2:$Q$2,0)),10)))))))</f>
        <v>#N/A</v>
      </c>
      <c r="AE68" s="88"/>
      <c r="AF68" s="77"/>
      <c r="AG68" s="101" t="s">
        <v>118</v>
      </c>
      <c r="AH68" s="98" t="s">
        <v>119</v>
      </c>
      <c r="AI68" s="99" t="s">
        <v>120</v>
      </c>
      <c r="AJ68" s="100" t="n">
        <f aca="false">COUNTIF($Z$40:$Z$139, AI68)</f>
        <v>0</v>
      </c>
      <c r="AK68" s="102" t="str">
        <f aca="false">IF(AJ68=AJ69, "一致", "不一致")</f>
        <v>一致</v>
      </c>
    </row>
    <row r="69" customFormat="false" ht="50" hidden="false" customHeight="true" outlineLevel="0" collapsed="false">
      <c r="A69" s="66" t="n">
        <f aca="false">A68+1</f>
        <v>30</v>
      </c>
      <c r="B69" s="94"/>
      <c r="C69" s="94"/>
      <c r="D69" s="94"/>
      <c r="E69" s="94"/>
      <c r="F69" s="94"/>
      <c r="G69" s="94"/>
      <c r="H69" s="94"/>
      <c r="I69" s="94"/>
      <c r="J69" s="94"/>
      <c r="K69" s="94"/>
      <c r="L69" s="95"/>
      <c r="M69" s="95"/>
      <c r="N69" s="95"/>
      <c r="O69" s="95"/>
      <c r="P69" s="95"/>
      <c r="Q69" s="69"/>
      <c r="R69" s="69"/>
      <c r="S69" s="69"/>
      <c r="T69" s="69"/>
      <c r="U69" s="69"/>
      <c r="V69" s="68"/>
      <c r="W69" s="95"/>
      <c r="X69" s="70"/>
      <c r="Y69" s="70"/>
      <c r="Z69" s="84" t="e">
        <f aca="false">IFERROR(VLOOKUP(X69, 【参考】数式用!$A$2:$B$46, 2, FALSE), "")))</f>
        <v>#N/A</v>
      </c>
      <c r="AA69" s="85"/>
      <c r="AB69" s="86"/>
      <c r="AC69" s="87" t="n">
        <f aca="false">AA69-AB69</f>
        <v>0</v>
      </c>
      <c r="AD69" s="75" t="e">
        <f aca="false">IF(B69="", "", IF(COUNTIF(X69,"*独自*"),"数式を削除して手入力",IFERROR(INDEX(【参考】数式用!$O$3:'【参考】数式用'!$Q$440,MATCH(Q69&amp;V69,【参考】数式用!$N$3:'【参考】数式用'!$N$440,0),MATCH(VLOOKUP(X69,【参考】数式用!$R$2:$S$46,2,FALSE),【参考】数式用!$O$2:$Q$2,0)),10)))))))</f>
        <v>#N/A</v>
      </c>
      <c r="AE69" s="88"/>
      <c r="AF69" s="77"/>
      <c r="AG69" s="101"/>
      <c r="AH69" s="98" t="s">
        <v>121</v>
      </c>
      <c r="AI69" s="99" t="s">
        <v>122</v>
      </c>
      <c r="AJ69" s="100" t="n">
        <f aca="false">COUNTIF($Z$40:$Z$139, AI69)</f>
        <v>0</v>
      </c>
      <c r="AK69" s="102"/>
    </row>
    <row r="70" customFormat="false" ht="50" hidden="false" customHeight="true" outlineLevel="0" collapsed="false">
      <c r="A70" s="66" t="n">
        <f aca="false">A69+1</f>
        <v>31</v>
      </c>
      <c r="B70" s="94"/>
      <c r="C70" s="94"/>
      <c r="D70" s="94"/>
      <c r="E70" s="94"/>
      <c r="F70" s="94"/>
      <c r="G70" s="94"/>
      <c r="H70" s="94"/>
      <c r="I70" s="94"/>
      <c r="J70" s="94"/>
      <c r="K70" s="94"/>
      <c r="L70" s="95"/>
      <c r="M70" s="95"/>
      <c r="N70" s="95"/>
      <c r="O70" s="95"/>
      <c r="P70" s="95"/>
      <c r="Q70" s="69"/>
      <c r="R70" s="69"/>
      <c r="S70" s="69"/>
      <c r="T70" s="69"/>
      <c r="U70" s="69"/>
      <c r="V70" s="68"/>
      <c r="W70" s="95"/>
      <c r="X70" s="70"/>
      <c r="Y70" s="70"/>
      <c r="Z70" s="84" t="e">
        <f aca="false">IFERROR(VLOOKUP(X70, 【参考】数式用!$A$2:$B$46, 2, FALSE), "")))</f>
        <v>#N/A</v>
      </c>
      <c r="AA70" s="85"/>
      <c r="AB70" s="86"/>
      <c r="AC70" s="87" t="n">
        <f aca="false">AA70-AB70</f>
        <v>0</v>
      </c>
      <c r="AD70" s="75" t="e">
        <f aca="false">IF(B70="", "", IF(COUNTIF(X70,"*独自*"),"数式を削除して手入力",IFERROR(INDEX(【参考】数式用!$O$3:'【参考】数式用'!$Q$440,MATCH(Q70&amp;V70,【参考】数式用!$N$3:'【参考】数式用'!$N$440,0),MATCH(VLOOKUP(X70,【参考】数式用!$R$2:$S$46,2,FALSE),【参考】数式用!$O$2:$Q$2,0)),10)))))))</f>
        <v>#N/A</v>
      </c>
      <c r="AE70" s="88"/>
      <c r="AF70" s="77"/>
      <c r="AG70" s="101" t="s">
        <v>123</v>
      </c>
      <c r="AH70" s="98" t="s">
        <v>124</v>
      </c>
      <c r="AI70" s="99" t="s">
        <v>125</v>
      </c>
      <c r="AJ70" s="100" t="n">
        <f aca="false">COUNTIF($Z$40:$Z$139, AI70)</f>
        <v>0</v>
      </c>
      <c r="AK70" s="102" t="str">
        <f aca="false">IF(AJ70=AJ71, "一致", "不一致")</f>
        <v>一致</v>
      </c>
    </row>
    <row r="71" customFormat="false" ht="50" hidden="false" customHeight="true" outlineLevel="0" collapsed="false">
      <c r="A71" s="66" t="n">
        <f aca="false">A70+1</f>
        <v>32</v>
      </c>
      <c r="B71" s="94"/>
      <c r="C71" s="94"/>
      <c r="D71" s="94"/>
      <c r="E71" s="94"/>
      <c r="F71" s="94"/>
      <c r="G71" s="94"/>
      <c r="H71" s="94"/>
      <c r="I71" s="94"/>
      <c r="J71" s="94"/>
      <c r="K71" s="94"/>
      <c r="L71" s="95"/>
      <c r="M71" s="95"/>
      <c r="N71" s="95"/>
      <c r="O71" s="95"/>
      <c r="P71" s="95"/>
      <c r="Q71" s="69"/>
      <c r="R71" s="69"/>
      <c r="S71" s="69"/>
      <c r="T71" s="69"/>
      <c r="U71" s="69"/>
      <c r="V71" s="68"/>
      <c r="W71" s="95"/>
      <c r="X71" s="70"/>
      <c r="Y71" s="70"/>
      <c r="Z71" s="84" t="e">
        <f aca="false">IFERROR(VLOOKUP(X71, 【参考】数式用!$A$2:$B$46, 2, FALSE), "")))</f>
        <v>#N/A</v>
      </c>
      <c r="AA71" s="85"/>
      <c r="AB71" s="86"/>
      <c r="AC71" s="87" t="n">
        <f aca="false">AA71-AB71</f>
        <v>0</v>
      </c>
      <c r="AD71" s="75" t="e">
        <f aca="false">IF(B71="", "", IF(COUNTIF(X71,"*独自*"),"数式を削除して手入力",IFERROR(INDEX(【参考】数式用!$O$3:'【参考】数式用'!$Q$440,MATCH(Q71&amp;V71,【参考】数式用!$N$3:'【参考】数式用'!$N$440,0),MATCH(VLOOKUP(X71,【参考】数式用!$R$2:$S$46,2,FALSE),【参考】数式用!$O$2:$Q$2,0)),10)))))))</f>
        <v>#N/A</v>
      </c>
      <c r="AE71" s="88"/>
      <c r="AF71" s="77"/>
      <c r="AG71" s="101"/>
      <c r="AH71" s="98" t="s">
        <v>126</v>
      </c>
      <c r="AI71" s="99" t="s">
        <v>127</v>
      </c>
      <c r="AJ71" s="100" t="n">
        <f aca="false">COUNTIF($Z$40:$Z$139, AI71)</f>
        <v>0</v>
      </c>
      <c r="AK71" s="102"/>
    </row>
    <row r="72" customFormat="false" ht="50" hidden="false" customHeight="true" outlineLevel="0" collapsed="false">
      <c r="A72" s="66" t="n">
        <f aca="false">A71+1</f>
        <v>33</v>
      </c>
      <c r="B72" s="94"/>
      <c r="C72" s="94"/>
      <c r="D72" s="94"/>
      <c r="E72" s="94"/>
      <c r="F72" s="94"/>
      <c r="G72" s="94"/>
      <c r="H72" s="94"/>
      <c r="I72" s="94"/>
      <c r="J72" s="94"/>
      <c r="K72" s="94"/>
      <c r="L72" s="95"/>
      <c r="M72" s="95"/>
      <c r="N72" s="95"/>
      <c r="O72" s="95"/>
      <c r="P72" s="95"/>
      <c r="Q72" s="69"/>
      <c r="R72" s="69"/>
      <c r="S72" s="69"/>
      <c r="T72" s="69"/>
      <c r="U72" s="69"/>
      <c r="V72" s="68"/>
      <c r="W72" s="95"/>
      <c r="X72" s="70"/>
      <c r="Y72" s="70"/>
      <c r="Z72" s="84" t="e">
        <f aca="false">IFERROR(VLOOKUP(X72, 【参考】数式用!$A$2:$B$46, 2, FALSE), "")))</f>
        <v>#N/A</v>
      </c>
      <c r="AA72" s="85"/>
      <c r="AB72" s="86"/>
      <c r="AC72" s="87" t="n">
        <f aca="false">AA72-AB72</f>
        <v>0</v>
      </c>
      <c r="AD72" s="75" t="e">
        <f aca="false">IF(B72="", "", IF(COUNTIF(X72,"*独自*"),"数式を削除して手入力",IFERROR(INDEX(【参考】数式用!$O$3:'【参考】数式用'!$Q$440,MATCH(Q72&amp;V72,【参考】数式用!$N$3:'【参考】数式用'!$N$440,0),MATCH(VLOOKUP(X72,【参考】数式用!$R$2:$S$46,2,FALSE),【参考】数式用!$O$2:$Q$2,0)),10)))))))</f>
        <v>#N/A</v>
      </c>
      <c r="AE72" s="88"/>
      <c r="AF72" s="77"/>
      <c r="AG72" s="104" t="s">
        <v>128</v>
      </c>
      <c r="AH72" s="98" t="s">
        <v>129</v>
      </c>
      <c r="AI72" s="99" t="s">
        <v>130</v>
      </c>
      <c r="AJ72" s="100" t="n">
        <f aca="false">COUNTIF($Z$40:$Z$139, AI72)</f>
        <v>0</v>
      </c>
      <c r="AK72" s="105" t="str">
        <f aca="false">IF(AJ72=AJ73, "一致", "不一致")</f>
        <v>一致</v>
      </c>
    </row>
    <row r="73" customFormat="false" ht="50" hidden="false" customHeight="true" outlineLevel="0" collapsed="false">
      <c r="A73" s="66" t="n">
        <f aca="false">A72+1</f>
        <v>34</v>
      </c>
      <c r="B73" s="94"/>
      <c r="C73" s="94"/>
      <c r="D73" s="94"/>
      <c r="E73" s="94"/>
      <c r="F73" s="94"/>
      <c r="G73" s="94"/>
      <c r="H73" s="94"/>
      <c r="I73" s="94"/>
      <c r="J73" s="94"/>
      <c r="K73" s="94"/>
      <c r="L73" s="95"/>
      <c r="M73" s="95"/>
      <c r="N73" s="95"/>
      <c r="O73" s="95"/>
      <c r="P73" s="95"/>
      <c r="Q73" s="69"/>
      <c r="R73" s="69"/>
      <c r="S73" s="69"/>
      <c r="T73" s="69"/>
      <c r="U73" s="69"/>
      <c r="V73" s="68"/>
      <c r="W73" s="95"/>
      <c r="X73" s="70"/>
      <c r="Y73" s="70"/>
      <c r="Z73" s="84" t="e">
        <f aca="false">IFERROR(VLOOKUP(X73, 【参考】数式用!$A$2:$B$46, 2, FALSE), "")))</f>
        <v>#N/A</v>
      </c>
      <c r="AA73" s="85"/>
      <c r="AB73" s="86"/>
      <c r="AC73" s="87" t="n">
        <f aca="false">AA73-AB73</f>
        <v>0</v>
      </c>
      <c r="AD73" s="75" t="e">
        <f aca="false">IF(B73="", "", IF(COUNTIF(X73,"*独自*"),"数式を削除して手入力",IFERROR(INDEX(【参考】数式用!$O$3:'【参考】数式用'!$Q$440,MATCH(Q73&amp;V73,【参考】数式用!$N$3:'【参考】数式用'!$N$440,0),MATCH(VLOOKUP(X73,【参考】数式用!$R$2:$S$46,2,FALSE),【参考】数式用!$O$2:$Q$2,0)),10)))))))</f>
        <v>#N/A</v>
      </c>
      <c r="AE73" s="88"/>
      <c r="AF73" s="77"/>
      <c r="AG73" s="104"/>
      <c r="AH73" s="106" t="s">
        <v>131</v>
      </c>
      <c r="AI73" s="107" t="s">
        <v>132</v>
      </c>
      <c r="AJ73" s="108" t="n">
        <f aca="false">COUNTIF($Z$40:$Z$139, AI73)</f>
        <v>0</v>
      </c>
      <c r="AK73" s="105"/>
    </row>
    <row r="74" customFormat="false" ht="50" hidden="false" customHeight="true" outlineLevel="0" collapsed="false">
      <c r="A74" s="66" t="n">
        <f aca="false">A73+1</f>
        <v>35</v>
      </c>
      <c r="B74" s="94"/>
      <c r="C74" s="94"/>
      <c r="D74" s="94"/>
      <c r="E74" s="94"/>
      <c r="F74" s="94"/>
      <c r="G74" s="94"/>
      <c r="H74" s="94"/>
      <c r="I74" s="94"/>
      <c r="J74" s="94"/>
      <c r="K74" s="94"/>
      <c r="L74" s="95"/>
      <c r="M74" s="95"/>
      <c r="N74" s="95"/>
      <c r="O74" s="95"/>
      <c r="P74" s="95"/>
      <c r="Q74" s="69"/>
      <c r="R74" s="69"/>
      <c r="S74" s="69"/>
      <c r="T74" s="69"/>
      <c r="U74" s="69"/>
      <c r="V74" s="68"/>
      <c r="W74" s="95"/>
      <c r="X74" s="70"/>
      <c r="Y74" s="70"/>
      <c r="Z74" s="84" t="e">
        <f aca="false">IFERROR(VLOOKUP(X74, 【参考】数式用!$A$2:$B$46, 2, FALSE), "")))</f>
        <v>#N/A</v>
      </c>
      <c r="AA74" s="85"/>
      <c r="AB74" s="86"/>
      <c r="AC74" s="87" t="n">
        <f aca="false">AA74-AB74</f>
        <v>0</v>
      </c>
      <c r="AD74" s="75" t="e">
        <f aca="false">IF(B74="", "", IF(COUNTIF(X74,"*独自*"),"数式を削除して手入力",IFERROR(INDEX(【参考】数式用!$O$3:'【参考】数式用'!$Q$440,MATCH(Q74&amp;V74,【参考】数式用!$N$3:'【参考】数式用'!$N$440,0),MATCH(VLOOKUP(X74,【参考】数式用!$R$2:$S$46,2,FALSE),【参考】数式用!$O$2:$Q$2,0)),10)))))))</f>
        <v>#N/A</v>
      </c>
      <c r="AE74" s="88"/>
      <c r="AF74" s="77"/>
      <c r="AG74" s="109"/>
    </row>
    <row r="75" customFormat="false" ht="50" hidden="false" customHeight="true" outlineLevel="0" collapsed="false">
      <c r="A75" s="66" t="n">
        <f aca="false">A74+1</f>
        <v>36</v>
      </c>
      <c r="B75" s="94"/>
      <c r="C75" s="94"/>
      <c r="D75" s="94"/>
      <c r="E75" s="94"/>
      <c r="F75" s="94"/>
      <c r="G75" s="94"/>
      <c r="H75" s="94"/>
      <c r="I75" s="94"/>
      <c r="J75" s="94"/>
      <c r="K75" s="94"/>
      <c r="L75" s="95"/>
      <c r="M75" s="95"/>
      <c r="N75" s="95"/>
      <c r="O75" s="95"/>
      <c r="P75" s="95"/>
      <c r="Q75" s="69"/>
      <c r="R75" s="69"/>
      <c r="S75" s="69"/>
      <c r="T75" s="69"/>
      <c r="U75" s="69"/>
      <c r="V75" s="68"/>
      <c r="W75" s="95"/>
      <c r="X75" s="70"/>
      <c r="Y75" s="70"/>
      <c r="Z75" s="84" t="e">
        <f aca="false">IFERROR(VLOOKUP(X75, 【参考】数式用!$A$2:$B$46, 2, FALSE), "")))</f>
        <v>#N/A</v>
      </c>
      <c r="AA75" s="85"/>
      <c r="AB75" s="86"/>
      <c r="AC75" s="87" t="n">
        <f aca="false">AA75-AB75</f>
        <v>0</v>
      </c>
      <c r="AD75" s="75" t="e">
        <f aca="false">IF(B75="", "", IF(COUNTIF(X75,"*独自*"),"数式を削除して手入力",IFERROR(INDEX(【参考】数式用!$O$3:'【参考】数式用'!$Q$440,MATCH(Q75&amp;V75,【参考】数式用!$N$3:'【参考】数式用'!$N$440,0),MATCH(VLOOKUP(X75,【参考】数式用!$R$2:$S$46,2,FALSE),【参考】数式用!$O$2:$Q$2,0)),10)))))))</f>
        <v>#N/A</v>
      </c>
      <c r="AE75" s="88"/>
      <c r="AF75" s="77"/>
      <c r="AG75" s="109"/>
    </row>
    <row r="76" customFormat="false" ht="50" hidden="false" customHeight="true" outlineLevel="0" collapsed="false">
      <c r="A76" s="66" t="n">
        <f aca="false">A75+1</f>
        <v>37</v>
      </c>
      <c r="B76" s="94"/>
      <c r="C76" s="94"/>
      <c r="D76" s="94"/>
      <c r="E76" s="94"/>
      <c r="F76" s="94"/>
      <c r="G76" s="94"/>
      <c r="H76" s="94"/>
      <c r="I76" s="94"/>
      <c r="J76" s="94"/>
      <c r="K76" s="94"/>
      <c r="L76" s="95"/>
      <c r="M76" s="95"/>
      <c r="N76" s="95"/>
      <c r="O76" s="95"/>
      <c r="P76" s="95"/>
      <c r="Q76" s="69"/>
      <c r="R76" s="69"/>
      <c r="S76" s="69"/>
      <c r="T76" s="69"/>
      <c r="U76" s="69"/>
      <c r="V76" s="68"/>
      <c r="W76" s="95"/>
      <c r="X76" s="70"/>
      <c r="Y76" s="70"/>
      <c r="Z76" s="84" t="e">
        <f aca="false">IFERROR(VLOOKUP(X76, 【参考】数式用!$A$2:$B$46, 2, FALSE), "")))</f>
        <v>#N/A</v>
      </c>
      <c r="AA76" s="85"/>
      <c r="AB76" s="86"/>
      <c r="AC76" s="87" t="n">
        <f aca="false">AA76-AB76</f>
        <v>0</v>
      </c>
      <c r="AD76" s="75" t="e">
        <f aca="false">IF(B76="", "", IF(COUNTIF(X76,"*独自*"),"数式を削除して手入力",IFERROR(INDEX(【参考】数式用!$O$3:'【参考】数式用'!$Q$440,MATCH(Q76&amp;V76,【参考】数式用!$N$3:'【参考】数式用'!$N$440,0),MATCH(VLOOKUP(X76,【参考】数式用!$R$2:$S$46,2,FALSE),【参考】数式用!$O$2:$Q$2,0)),10)))))))</f>
        <v>#N/A</v>
      </c>
      <c r="AE76" s="88"/>
      <c r="AF76" s="77"/>
      <c r="AG76" s="109"/>
    </row>
    <row r="77" customFormat="false" ht="50" hidden="false" customHeight="true" outlineLevel="0" collapsed="false">
      <c r="A77" s="66" t="n">
        <f aca="false">A76+1</f>
        <v>38</v>
      </c>
      <c r="B77" s="94"/>
      <c r="C77" s="94"/>
      <c r="D77" s="94"/>
      <c r="E77" s="94"/>
      <c r="F77" s="94"/>
      <c r="G77" s="94"/>
      <c r="H77" s="94"/>
      <c r="I77" s="94"/>
      <c r="J77" s="94"/>
      <c r="K77" s="94"/>
      <c r="L77" s="95"/>
      <c r="M77" s="95"/>
      <c r="N77" s="95"/>
      <c r="O77" s="95"/>
      <c r="P77" s="95"/>
      <c r="Q77" s="69"/>
      <c r="R77" s="69"/>
      <c r="S77" s="69"/>
      <c r="T77" s="69"/>
      <c r="U77" s="69"/>
      <c r="V77" s="68"/>
      <c r="W77" s="95"/>
      <c r="X77" s="70"/>
      <c r="Y77" s="70"/>
      <c r="Z77" s="84" t="e">
        <f aca="false">IFERROR(VLOOKUP(X77, 【参考】数式用!$A$2:$B$46, 2, FALSE), "")))</f>
        <v>#N/A</v>
      </c>
      <c r="AA77" s="85"/>
      <c r="AB77" s="86"/>
      <c r="AC77" s="87" t="n">
        <f aca="false">AA77-AB77</f>
        <v>0</v>
      </c>
      <c r="AD77" s="75" t="e">
        <f aca="false">IF(B77="", "", IF(COUNTIF(X77,"*独自*"),"数式を削除して手入力",IFERROR(INDEX(【参考】数式用!$O$3:'【参考】数式用'!$Q$440,MATCH(Q77&amp;V77,【参考】数式用!$N$3:'【参考】数式用'!$N$440,0),MATCH(VLOOKUP(X77,【参考】数式用!$R$2:$S$46,2,FALSE),【参考】数式用!$O$2:$Q$2,0)),10)))))))</f>
        <v>#N/A</v>
      </c>
      <c r="AE77" s="88"/>
      <c r="AF77" s="77"/>
      <c r="AG77" s="109"/>
    </row>
    <row r="78" customFormat="false" ht="50" hidden="false" customHeight="true" outlineLevel="0" collapsed="false">
      <c r="A78" s="66" t="n">
        <f aca="false">A77+1</f>
        <v>39</v>
      </c>
      <c r="B78" s="94"/>
      <c r="C78" s="94"/>
      <c r="D78" s="94"/>
      <c r="E78" s="94"/>
      <c r="F78" s="94"/>
      <c r="G78" s="94"/>
      <c r="H78" s="94"/>
      <c r="I78" s="94"/>
      <c r="J78" s="94"/>
      <c r="K78" s="94"/>
      <c r="L78" s="95"/>
      <c r="M78" s="95"/>
      <c r="N78" s="95"/>
      <c r="O78" s="95"/>
      <c r="P78" s="95"/>
      <c r="Q78" s="69"/>
      <c r="R78" s="69"/>
      <c r="S78" s="69"/>
      <c r="T78" s="69"/>
      <c r="U78" s="69"/>
      <c r="V78" s="68"/>
      <c r="W78" s="95"/>
      <c r="X78" s="70"/>
      <c r="Y78" s="70"/>
      <c r="Z78" s="84" t="e">
        <f aca="false">IFERROR(VLOOKUP(X78, 【参考】数式用!$A$2:$B$46, 2, FALSE), "")))</f>
        <v>#N/A</v>
      </c>
      <c r="AA78" s="85"/>
      <c r="AB78" s="86"/>
      <c r="AC78" s="87" t="n">
        <f aca="false">AA78-AB78</f>
        <v>0</v>
      </c>
      <c r="AD78" s="75" t="e">
        <f aca="false">IF(B78="", "", IF(COUNTIF(X78,"*独自*"),"数式を削除して手入力",IFERROR(INDEX(【参考】数式用!$O$3:'【参考】数式用'!$Q$440,MATCH(Q78&amp;V78,【参考】数式用!$N$3:'【参考】数式用'!$N$440,0),MATCH(VLOOKUP(X78,【参考】数式用!$R$2:$S$46,2,FALSE),【参考】数式用!$O$2:$Q$2,0)),10)))))))</f>
        <v>#N/A</v>
      </c>
      <c r="AE78" s="88"/>
      <c r="AF78" s="77"/>
      <c r="AG78" s="109"/>
    </row>
    <row r="79" customFormat="false" ht="50" hidden="false" customHeight="true" outlineLevel="0" collapsed="false">
      <c r="A79" s="66" t="n">
        <f aca="false">A78+1</f>
        <v>40</v>
      </c>
      <c r="B79" s="94"/>
      <c r="C79" s="94"/>
      <c r="D79" s="94"/>
      <c r="E79" s="94"/>
      <c r="F79" s="94"/>
      <c r="G79" s="94"/>
      <c r="H79" s="94"/>
      <c r="I79" s="94"/>
      <c r="J79" s="94"/>
      <c r="K79" s="94"/>
      <c r="L79" s="95"/>
      <c r="M79" s="95"/>
      <c r="N79" s="95"/>
      <c r="O79" s="95"/>
      <c r="P79" s="95"/>
      <c r="Q79" s="110"/>
      <c r="R79" s="110"/>
      <c r="S79" s="110"/>
      <c r="T79" s="110"/>
      <c r="U79" s="110"/>
      <c r="V79" s="95"/>
      <c r="W79" s="95"/>
      <c r="X79" s="70"/>
      <c r="Y79" s="70"/>
      <c r="Z79" s="84" t="e">
        <f aca="false">IFERROR(VLOOKUP(X79, 【参考】数式用!$A$2:$B$46, 2, FALSE), "")))</f>
        <v>#N/A</v>
      </c>
      <c r="AA79" s="85"/>
      <c r="AB79" s="86"/>
      <c r="AC79" s="87" t="n">
        <f aca="false">AA79-AB79</f>
        <v>0</v>
      </c>
      <c r="AD79" s="75" t="e">
        <f aca="false">IF(B79="", "", IF(COUNTIF(X79,"*独自*"),"数式を削除して手入力",IFERROR(INDEX(【参考】数式用!$O$3:'【参考】数式用'!$Q$440,MATCH(Q79&amp;V79,【参考】数式用!$N$3:'【参考】数式用'!$N$440,0),MATCH(VLOOKUP(X79,【参考】数式用!$R$2:$S$46,2,FALSE),【参考】数式用!$O$2:$Q$2,0)),10)))))))</f>
        <v>#N/A</v>
      </c>
      <c r="AE79" s="88"/>
      <c r="AF79" s="77"/>
      <c r="AG79" s="109"/>
    </row>
    <row r="80" customFormat="false" ht="50" hidden="false" customHeight="true" outlineLevel="0" collapsed="false">
      <c r="A80" s="66" t="n">
        <f aca="false">A79+1</f>
        <v>41</v>
      </c>
      <c r="B80" s="94"/>
      <c r="C80" s="94"/>
      <c r="D80" s="94"/>
      <c r="E80" s="94"/>
      <c r="F80" s="94"/>
      <c r="G80" s="94"/>
      <c r="H80" s="94"/>
      <c r="I80" s="94"/>
      <c r="J80" s="94"/>
      <c r="K80" s="94"/>
      <c r="L80" s="95"/>
      <c r="M80" s="95"/>
      <c r="N80" s="95"/>
      <c r="O80" s="95"/>
      <c r="P80" s="95"/>
      <c r="Q80" s="110"/>
      <c r="R80" s="110"/>
      <c r="S80" s="110"/>
      <c r="T80" s="110"/>
      <c r="U80" s="110"/>
      <c r="V80" s="95"/>
      <c r="W80" s="95"/>
      <c r="X80" s="70"/>
      <c r="Y80" s="70"/>
      <c r="Z80" s="84" t="e">
        <f aca="false">IFERROR(VLOOKUP(X80, 【参考】数式用!$A$2:$B$46, 2, FALSE), "")))</f>
        <v>#N/A</v>
      </c>
      <c r="AA80" s="85"/>
      <c r="AB80" s="86"/>
      <c r="AC80" s="87" t="n">
        <f aca="false">AA80-AB80</f>
        <v>0</v>
      </c>
      <c r="AD80" s="75" t="e">
        <f aca="false">IF(B80="", "", IF(COUNTIF(X80,"*独自*"),"数式を削除して手入力",IFERROR(INDEX(【参考】数式用!$O$3:'【参考】数式用'!$Q$440,MATCH(Q80&amp;V80,【参考】数式用!$N$3:'【参考】数式用'!$N$440,0),MATCH(VLOOKUP(X80,【参考】数式用!$R$2:$S$46,2,FALSE),【参考】数式用!$O$2:$Q$2,0)),10)))))))</f>
        <v>#N/A</v>
      </c>
      <c r="AE80" s="88"/>
      <c r="AF80" s="77"/>
      <c r="AG80" s="109"/>
    </row>
    <row r="81" customFormat="false" ht="50" hidden="false" customHeight="true" outlineLevel="0" collapsed="false">
      <c r="A81" s="66" t="n">
        <f aca="false">A80+1</f>
        <v>42</v>
      </c>
      <c r="B81" s="94"/>
      <c r="C81" s="94"/>
      <c r="D81" s="94"/>
      <c r="E81" s="94"/>
      <c r="F81" s="94"/>
      <c r="G81" s="94"/>
      <c r="H81" s="94"/>
      <c r="I81" s="94"/>
      <c r="J81" s="94"/>
      <c r="K81" s="94"/>
      <c r="L81" s="95"/>
      <c r="M81" s="95"/>
      <c r="N81" s="95"/>
      <c r="O81" s="95"/>
      <c r="P81" s="95"/>
      <c r="Q81" s="110"/>
      <c r="R81" s="110"/>
      <c r="S81" s="110"/>
      <c r="T81" s="110"/>
      <c r="U81" s="110"/>
      <c r="V81" s="95"/>
      <c r="W81" s="95"/>
      <c r="X81" s="70"/>
      <c r="Y81" s="70"/>
      <c r="Z81" s="84" t="e">
        <f aca="false">IFERROR(VLOOKUP(X81, 【参考】数式用!$A$2:$B$46, 2, FALSE), "")))</f>
        <v>#N/A</v>
      </c>
      <c r="AA81" s="85"/>
      <c r="AB81" s="86"/>
      <c r="AC81" s="87" t="n">
        <f aca="false">AA81-AB81</f>
        <v>0</v>
      </c>
      <c r="AD81" s="75" t="e">
        <f aca="false">IF(B81="", "", IF(COUNTIF(X81,"*独自*"),"数式を削除して手入力",IFERROR(INDEX(【参考】数式用!$O$3:'【参考】数式用'!$Q$440,MATCH(Q81&amp;V81,【参考】数式用!$N$3:'【参考】数式用'!$N$440,0),MATCH(VLOOKUP(X81,【参考】数式用!$R$2:$S$46,2,FALSE),【参考】数式用!$O$2:$Q$2,0)),10)))))))</f>
        <v>#N/A</v>
      </c>
      <c r="AE81" s="88"/>
      <c r="AF81" s="77"/>
      <c r="AG81" s="109"/>
    </row>
    <row r="82" customFormat="false" ht="50" hidden="false" customHeight="true" outlineLevel="0" collapsed="false">
      <c r="A82" s="66" t="n">
        <f aca="false">A81+1</f>
        <v>43</v>
      </c>
      <c r="B82" s="94"/>
      <c r="C82" s="94"/>
      <c r="D82" s="94"/>
      <c r="E82" s="94"/>
      <c r="F82" s="94"/>
      <c r="G82" s="94"/>
      <c r="H82" s="94"/>
      <c r="I82" s="94"/>
      <c r="J82" s="94"/>
      <c r="K82" s="94"/>
      <c r="L82" s="95"/>
      <c r="M82" s="95"/>
      <c r="N82" s="95"/>
      <c r="O82" s="95"/>
      <c r="P82" s="95"/>
      <c r="Q82" s="110"/>
      <c r="R82" s="110"/>
      <c r="S82" s="110"/>
      <c r="T82" s="110"/>
      <c r="U82" s="110"/>
      <c r="V82" s="95"/>
      <c r="W82" s="95"/>
      <c r="X82" s="70"/>
      <c r="Y82" s="70"/>
      <c r="Z82" s="84" t="e">
        <f aca="false">IFERROR(VLOOKUP(X82, 【参考】数式用!$A$2:$B$46, 2, FALSE), "")))</f>
        <v>#N/A</v>
      </c>
      <c r="AA82" s="85"/>
      <c r="AB82" s="86"/>
      <c r="AC82" s="87" t="n">
        <f aca="false">AA82-AB82</f>
        <v>0</v>
      </c>
      <c r="AD82" s="75" t="e">
        <f aca="false">IF(B82="", "", IF(COUNTIF(X82,"*独自*"),"数式を削除して手入力",IFERROR(INDEX(【参考】数式用!$O$3:'【参考】数式用'!$Q$440,MATCH(Q82&amp;V82,【参考】数式用!$N$3:'【参考】数式用'!$N$440,0),MATCH(VLOOKUP(X82,【参考】数式用!$R$2:$S$46,2,FALSE),【参考】数式用!$O$2:$Q$2,0)),10)))))))</f>
        <v>#N/A</v>
      </c>
      <c r="AE82" s="88"/>
      <c r="AF82" s="77"/>
      <c r="AG82" s="109"/>
    </row>
    <row r="83" customFormat="false" ht="50" hidden="false" customHeight="true" outlineLevel="0" collapsed="false">
      <c r="A83" s="66" t="n">
        <f aca="false">A82+1</f>
        <v>44</v>
      </c>
      <c r="B83" s="94"/>
      <c r="C83" s="94"/>
      <c r="D83" s="94"/>
      <c r="E83" s="94"/>
      <c r="F83" s="94"/>
      <c r="G83" s="94"/>
      <c r="H83" s="94"/>
      <c r="I83" s="94"/>
      <c r="J83" s="94"/>
      <c r="K83" s="94"/>
      <c r="L83" s="95"/>
      <c r="M83" s="95"/>
      <c r="N83" s="95"/>
      <c r="O83" s="95"/>
      <c r="P83" s="95"/>
      <c r="Q83" s="110"/>
      <c r="R83" s="110"/>
      <c r="S83" s="110"/>
      <c r="T83" s="110"/>
      <c r="U83" s="110"/>
      <c r="V83" s="95"/>
      <c r="W83" s="95"/>
      <c r="X83" s="70"/>
      <c r="Y83" s="70"/>
      <c r="Z83" s="84" t="e">
        <f aca="false">IFERROR(VLOOKUP(X83, 【参考】数式用!$A$2:$B$46, 2, FALSE), "")))</f>
        <v>#N/A</v>
      </c>
      <c r="AA83" s="85"/>
      <c r="AB83" s="86"/>
      <c r="AC83" s="87" t="n">
        <f aca="false">AA83-AB83</f>
        <v>0</v>
      </c>
      <c r="AD83" s="75" t="e">
        <f aca="false">IF(B83="", "", IF(COUNTIF(X83,"*独自*"),"数式を削除して手入力",IFERROR(INDEX(【参考】数式用!$O$3:'【参考】数式用'!$Q$440,MATCH(Q83&amp;V83,【参考】数式用!$N$3:'【参考】数式用'!$N$440,0),MATCH(VLOOKUP(X83,【参考】数式用!$R$2:$S$46,2,FALSE),【参考】数式用!$O$2:$Q$2,0)),10)))))))</f>
        <v>#N/A</v>
      </c>
      <c r="AE83" s="88"/>
      <c r="AF83" s="77"/>
      <c r="AG83" s="109"/>
    </row>
    <row r="84" customFormat="false" ht="50" hidden="false" customHeight="true" outlineLevel="0" collapsed="false">
      <c r="A84" s="66" t="n">
        <f aca="false">A83+1</f>
        <v>45</v>
      </c>
      <c r="B84" s="94"/>
      <c r="C84" s="94"/>
      <c r="D84" s="94"/>
      <c r="E84" s="94"/>
      <c r="F84" s="94"/>
      <c r="G84" s="94"/>
      <c r="H84" s="94"/>
      <c r="I84" s="94"/>
      <c r="J84" s="94"/>
      <c r="K84" s="94"/>
      <c r="L84" s="95"/>
      <c r="M84" s="95"/>
      <c r="N84" s="95"/>
      <c r="O84" s="95"/>
      <c r="P84" s="95"/>
      <c r="Q84" s="110"/>
      <c r="R84" s="110"/>
      <c r="S84" s="110"/>
      <c r="T84" s="110"/>
      <c r="U84" s="110"/>
      <c r="V84" s="95"/>
      <c r="W84" s="95"/>
      <c r="X84" s="70"/>
      <c r="Y84" s="70"/>
      <c r="Z84" s="84" t="e">
        <f aca="false">IFERROR(VLOOKUP(X84, 【参考】数式用!$A$2:$B$46, 2, FALSE), "")))</f>
        <v>#N/A</v>
      </c>
      <c r="AA84" s="85"/>
      <c r="AB84" s="86"/>
      <c r="AC84" s="87" t="n">
        <f aca="false">AA84-AB84</f>
        <v>0</v>
      </c>
      <c r="AD84" s="75" t="e">
        <f aca="false">IF(B84="", "", IF(COUNTIF(X84,"*独自*"),"数式を削除して手入力",IFERROR(INDEX(【参考】数式用!$O$3:'【参考】数式用'!$Q$440,MATCH(Q84&amp;V84,【参考】数式用!$N$3:'【参考】数式用'!$N$440,0),MATCH(VLOOKUP(X84,【参考】数式用!$R$2:$S$46,2,FALSE),【参考】数式用!$O$2:$Q$2,0)),10)))))))</f>
        <v>#N/A</v>
      </c>
      <c r="AE84" s="88"/>
      <c r="AF84" s="77"/>
      <c r="AG84" s="109"/>
    </row>
    <row r="85" customFormat="false" ht="50" hidden="false" customHeight="true" outlineLevel="0" collapsed="false">
      <c r="A85" s="66" t="n">
        <f aca="false">A84+1</f>
        <v>46</v>
      </c>
      <c r="B85" s="94"/>
      <c r="C85" s="94"/>
      <c r="D85" s="94"/>
      <c r="E85" s="94"/>
      <c r="F85" s="94"/>
      <c r="G85" s="94"/>
      <c r="H85" s="94"/>
      <c r="I85" s="94"/>
      <c r="J85" s="94"/>
      <c r="K85" s="94"/>
      <c r="L85" s="95"/>
      <c r="M85" s="95"/>
      <c r="N85" s="95"/>
      <c r="O85" s="95"/>
      <c r="P85" s="95"/>
      <c r="Q85" s="110"/>
      <c r="R85" s="110"/>
      <c r="S85" s="110"/>
      <c r="T85" s="110"/>
      <c r="U85" s="110"/>
      <c r="V85" s="95"/>
      <c r="W85" s="95"/>
      <c r="X85" s="70"/>
      <c r="Y85" s="70"/>
      <c r="Z85" s="84" t="e">
        <f aca="false">IFERROR(VLOOKUP(X85, 【参考】数式用!$A$2:$B$46, 2, FALSE), "")))</f>
        <v>#N/A</v>
      </c>
      <c r="AA85" s="85"/>
      <c r="AB85" s="86"/>
      <c r="AC85" s="87" t="n">
        <f aca="false">AA85-AB85</f>
        <v>0</v>
      </c>
      <c r="AD85" s="75" t="e">
        <f aca="false">IF(B85="", "", IF(COUNTIF(X85,"*独自*"),"数式を削除して手入力",IFERROR(INDEX(【参考】数式用!$O$3:'【参考】数式用'!$Q$440,MATCH(Q85&amp;V85,【参考】数式用!$N$3:'【参考】数式用'!$N$440,0),MATCH(VLOOKUP(X85,【参考】数式用!$R$2:$S$46,2,FALSE),【参考】数式用!$O$2:$Q$2,0)),10)))))))</f>
        <v>#N/A</v>
      </c>
      <c r="AE85" s="88"/>
      <c r="AF85" s="77"/>
      <c r="AG85" s="109"/>
    </row>
    <row r="86" customFormat="false" ht="50" hidden="false" customHeight="true" outlineLevel="0" collapsed="false">
      <c r="A86" s="66" t="n">
        <f aca="false">A85+1</f>
        <v>47</v>
      </c>
      <c r="B86" s="94"/>
      <c r="C86" s="94"/>
      <c r="D86" s="94"/>
      <c r="E86" s="94"/>
      <c r="F86" s="94"/>
      <c r="G86" s="94"/>
      <c r="H86" s="94"/>
      <c r="I86" s="94"/>
      <c r="J86" s="94"/>
      <c r="K86" s="94"/>
      <c r="L86" s="95"/>
      <c r="M86" s="95"/>
      <c r="N86" s="95"/>
      <c r="O86" s="95"/>
      <c r="P86" s="95"/>
      <c r="Q86" s="110"/>
      <c r="R86" s="110"/>
      <c r="S86" s="110"/>
      <c r="T86" s="110"/>
      <c r="U86" s="110"/>
      <c r="V86" s="95"/>
      <c r="W86" s="95"/>
      <c r="X86" s="70"/>
      <c r="Y86" s="70"/>
      <c r="Z86" s="84" t="e">
        <f aca="false">IFERROR(VLOOKUP(X86, 【参考】数式用!$A$2:$B$46, 2, FALSE), "")))</f>
        <v>#N/A</v>
      </c>
      <c r="AA86" s="85"/>
      <c r="AB86" s="86"/>
      <c r="AC86" s="87" t="n">
        <f aca="false">AA86-AB86</f>
        <v>0</v>
      </c>
      <c r="AD86" s="75" t="e">
        <f aca="false">IF(B86="", "", IF(COUNTIF(X86,"*独自*"),"数式を削除して手入力",IFERROR(INDEX(【参考】数式用!$O$3:'【参考】数式用'!$Q$440,MATCH(Q86&amp;V86,【参考】数式用!$N$3:'【参考】数式用'!$N$440,0),MATCH(VLOOKUP(X86,【参考】数式用!$R$2:$S$46,2,FALSE),【参考】数式用!$O$2:$Q$2,0)),10)))))))</f>
        <v>#N/A</v>
      </c>
      <c r="AE86" s="88"/>
      <c r="AF86" s="77"/>
      <c r="AG86" s="109"/>
    </row>
    <row r="87" customFormat="false" ht="50" hidden="false" customHeight="true" outlineLevel="0" collapsed="false">
      <c r="A87" s="66" t="n">
        <f aca="false">A86+1</f>
        <v>48</v>
      </c>
      <c r="B87" s="94"/>
      <c r="C87" s="94"/>
      <c r="D87" s="94"/>
      <c r="E87" s="94"/>
      <c r="F87" s="94"/>
      <c r="G87" s="94"/>
      <c r="H87" s="94"/>
      <c r="I87" s="94"/>
      <c r="J87" s="94"/>
      <c r="K87" s="94"/>
      <c r="L87" s="95"/>
      <c r="M87" s="95"/>
      <c r="N87" s="95"/>
      <c r="O87" s="95"/>
      <c r="P87" s="95"/>
      <c r="Q87" s="110"/>
      <c r="R87" s="110"/>
      <c r="S87" s="110"/>
      <c r="T87" s="110"/>
      <c r="U87" s="110"/>
      <c r="V87" s="95"/>
      <c r="W87" s="95"/>
      <c r="X87" s="70"/>
      <c r="Y87" s="70"/>
      <c r="Z87" s="84" t="e">
        <f aca="false">IFERROR(VLOOKUP(X87, 【参考】数式用!$A$2:$B$46, 2, FALSE), "")))</f>
        <v>#N/A</v>
      </c>
      <c r="AA87" s="85"/>
      <c r="AB87" s="86"/>
      <c r="AC87" s="87" t="n">
        <f aca="false">AA87-AB87</f>
        <v>0</v>
      </c>
      <c r="AD87" s="75" t="e">
        <f aca="false">IF(B87="", "", IF(COUNTIF(X87,"*独自*"),"数式を削除して手入力",IFERROR(INDEX(【参考】数式用!$O$3:'【参考】数式用'!$Q$440,MATCH(Q87&amp;V87,【参考】数式用!$N$3:'【参考】数式用'!$N$440,0),MATCH(VLOOKUP(X87,【参考】数式用!$R$2:$S$46,2,FALSE),【参考】数式用!$O$2:$Q$2,0)),10)))))))</f>
        <v>#N/A</v>
      </c>
      <c r="AE87" s="88"/>
      <c r="AF87" s="77"/>
      <c r="AG87" s="109"/>
    </row>
    <row r="88" customFormat="false" ht="50" hidden="false" customHeight="true" outlineLevel="0" collapsed="false">
      <c r="A88" s="66" t="n">
        <f aca="false">A87+1</f>
        <v>49</v>
      </c>
      <c r="B88" s="94"/>
      <c r="C88" s="94"/>
      <c r="D88" s="94"/>
      <c r="E88" s="94"/>
      <c r="F88" s="94"/>
      <c r="G88" s="94"/>
      <c r="H88" s="94"/>
      <c r="I88" s="94"/>
      <c r="J88" s="94"/>
      <c r="K88" s="94"/>
      <c r="L88" s="95"/>
      <c r="M88" s="95"/>
      <c r="N88" s="95"/>
      <c r="O88" s="95"/>
      <c r="P88" s="95"/>
      <c r="Q88" s="110"/>
      <c r="R88" s="110"/>
      <c r="S88" s="110"/>
      <c r="T88" s="110"/>
      <c r="U88" s="110"/>
      <c r="V88" s="95"/>
      <c r="W88" s="95"/>
      <c r="X88" s="70"/>
      <c r="Y88" s="70"/>
      <c r="Z88" s="84" t="e">
        <f aca="false">IFERROR(VLOOKUP(X88, 【参考】数式用!$A$2:$B$46, 2, FALSE), "")))</f>
        <v>#N/A</v>
      </c>
      <c r="AA88" s="85"/>
      <c r="AB88" s="86"/>
      <c r="AC88" s="87" t="n">
        <f aca="false">AA88-AB88</f>
        <v>0</v>
      </c>
      <c r="AD88" s="75" t="e">
        <f aca="false">IF(B88="", "", IF(COUNTIF(X88,"*独自*"),"数式を削除して手入力",IFERROR(INDEX(【参考】数式用!$O$3:'【参考】数式用'!$Q$440,MATCH(Q88&amp;V88,【参考】数式用!$N$3:'【参考】数式用'!$N$440,0),MATCH(VLOOKUP(X88,【参考】数式用!$R$2:$S$46,2,FALSE),【参考】数式用!$O$2:$Q$2,0)),10)))))))</f>
        <v>#N/A</v>
      </c>
      <c r="AE88" s="88"/>
      <c r="AF88" s="77"/>
      <c r="AG88" s="109"/>
    </row>
    <row r="89" customFormat="false" ht="50" hidden="false" customHeight="true" outlineLevel="0" collapsed="false">
      <c r="A89" s="66" t="n">
        <f aca="false">A88+1</f>
        <v>50</v>
      </c>
      <c r="B89" s="94"/>
      <c r="C89" s="94"/>
      <c r="D89" s="94"/>
      <c r="E89" s="94"/>
      <c r="F89" s="94"/>
      <c r="G89" s="94"/>
      <c r="H89" s="94"/>
      <c r="I89" s="94"/>
      <c r="J89" s="94"/>
      <c r="K89" s="94"/>
      <c r="L89" s="95"/>
      <c r="M89" s="95"/>
      <c r="N89" s="95"/>
      <c r="O89" s="95"/>
      <c r="P89" s="95"/>
      <c r="Q89" s="110"/>
      <c r="R89" s="110"/>
      <c r="S89" s="110"/>
      <c r="T89" s="110"/>
      <c r="U89" s="110"/>
      <c r="V89" s="95"/>
      <c r="W89" s="95"/>
      <c r="X89" s="70"/>
      <c r="Y89" s="70"/>
      <c r="Z89" s="84" t="e">
        <f aca="false">IFERROR(VLOOKUP(X89, 【参考】数式用!$A$2:$B$46, 2, FALSE), "")))</f>
        <v>#N/A</v>
      </c>
      <c r="AA89" s="85"/>
      <c r="AB89" s="86"/>
      <c r="AC89" s="87" t="n">
        <f aca="false">AA89-AB89</f>
        <v>0</v>
      </c>
      <c r="AD89" s="75" t="e">
        <f aca="false">IF(B89="", "", IF(COUNTIF(X89,"*独自*"),"数式を削除して手入力",IFERROR(INDEX(【参考】数式用!$O$3:'【参考】数式用'!$Q$440,MATCH(Q89&amp;V89,【参考】数式用!$N$3:'【参考】数式用'!$N$440,0),MATCH(VLOOKUP(X89,【参考】数式用!$R$2:$S$46,2,FALSE),【参考】数式用!$O$2:$Q$2,0)),10)))))))</f>
        <v>#N/A</v>
      </c>
      <c r="AE89" s="88"/>
      <c r="AF89" s="77"/>
      <c r="AG89" s="109"/>
    </row>
    <row r="90" customFormat="false" ht="50" hidden="false" customHeight="true" outlineLevel="0" collapsed="false">
      <c r="A90" s="66" t="n">
        <f aca="false">A89+1</f>
        <v>51</v>
      </c>
      <c r="B90" s="94"/>
      <c r="C90" s="94"/>
      <c r="D90" s="94"/>
      <c r="E90" s="94"/>
      <c r="F90" s="94"/>
      <c r="G90" s="94"/>
      <c r="H90" s="94"/>
      <c r="I90" s="94"/>
      <c r="J90" s="94"/>
      <c r="K90" s="94"/>
      <c r="L90" s="95"/>
      <c r="M90" s="95"/>
      <c r="N90" s="95"/>
      <c r="O90" s="95"/>
      <c r="P90" s="95"/>
      <c r="Q90" s="110"/>
      <c r="R90" s="110"/>
      <c r="S90" s="110"/>
      <c r="T90" s="110"/>
      <c r="U90" s="110"/>
      <c r="V90" s="95"/>
      <c r="W90" s="95"/>
      <c r="X90" s="70"/>
      <c r="Y90" s="70"/>
      <c r="Z90" s="84" t="e">
        <f aca="false">IFERROR(VLOOKUP(X90, 【参考】数式用!$A$2:$B$46, 2, FALSE), "")))</f>
        <v>#N/A</v>
      </c>
      <c r="AA90" s="85"/>
      <c r="AB90" s="86"/>
      <c r="AC90" s="87" t="n">
        <f aca="false">AA90-AB90</f>
        <v>0</v>
      </c>
      <c r="AD90" s="75" t="e">
        <f aca="false">IF(B90="", "", IF(COUNTIF(X90,"*独自*"),"数式を削除して手入力",IFERROR(INDEX(【参考】数式用!$O$3:'【参考】数式用'!$Q$440,MATCH(Q90&amp;V90,【参考】数式用!$N$3:'【参考】数式用'!$N$440,0),MATCH(VLOOKUP(X90,【参考】数式用!$R$2:$S$46,2,FALSE),【参考】数式用!$O$2:$Q$2,0)),10)))))))</f>
        <v>#N/A</v>
      </c>
      <c r="AE90" s="88"/>
      <c r="AF90" s="77"/>
      <c r="AG90" s="109"/>
    </row>
    <row r="91" customFormat="false" ht="50" hidden="false" customHeight="true" outlineLevel="0" collapsed="false">
      <c r="A91" s="66" t="n">
        <f aca="false">A90+1</f>
        <v>52</v>
      </c>
      <c r="B91" s="94"/>
      <c r="C91" s="94"/>
      <c r="D91" s="94"/>
      <c r="E91" s="94"/>
      <c r="F91" s="94"/>
      <c r="G91" s="94"/>
      <c r="H91" s="94"/>
      <c r="I91" s="94"/>
      <c r="J91" s="94"/>
      <c r="K91" s="94"/>
      <c r="L91" s="95"/>
      <c r="M91" s="95"/>
      <c r="N91" s="95"/>
      <c r="O91" s="95"/>
      <c r="P91" s="95"/>
      <c r="Q91" s="110"/>
      <c r="R91" s="110"/>
      <c r="S91" s="110"/>
      <c r="T91" s="110"/>
      <c r="U91" s="110"/>
      <c r="V91" s="95"/>
      <c r="W91" s="95"/>
      <c r="X91" s="70"/>
      <c r="Y91" s="70"/>
      <c r="Z91" s="84" t="e">
        <f aca="false">IFERROR(VLOOKUP(X91, 【参考】数式用!$A$2:$B$46, 2, FALSE), "")))</f>
        <v>#N/A</v>
      </c>
      <c r="AA91" s="85"/>
      <c r="AB91" s="86"/>
      <c r="AC91" s="87" t="n">
        <f aca="false">AA91-AB91</f>
        <v>0</v>
      </c>
      <c r="AD91" s="75" t="e">
        <f aca="false">IF(B91="", "", IF(COUNTIF(X91,"*独自*"),"数式を削除して手入力",IFERROR(INDEX(【参考】数式用!$O$3:'【参考】数式用'!$Q$440,MATCH(Q91&amp;V91,【参考】数式用!$N$3:'【参考】数式用'!$N$440,0),MATCH(VLOOKUP(X91,【参考】数式用!$R$2:$S$46,2,FALSE),【参考】数式用!$O$2:$Q$2,0)),10)))))))</f>
        <v>#N/A</v>
      </c>
      <c r="AE91" s="88"/>
      <c r="AF91" s="77"/>
      <c r="AG91" s="109"/>
    </row>
    <row r="92" customFormat="false" ht="50" hidden="false" customHeight="true" outlineLevel="0" collapsed="false">
      <c r="A92" s="66" t="n">
        <f aca="false">A91+1</f>
        <v>53</v>
      </c>
      <c r="B92" s="94"/>
      <c r="C92" s="94"/>
      <c r="D92" s="94"/>
      <c r="E92" s="94"/>
      <c r="F92" s="94"/>
      <c r="G92" s="94"/>
      <c r="H92" s="94"/>
      <c r="I92" s="94"/>
      <c r="J92" s="94"/>
      <c r="K92" s="94"/>
      <c r="L92" s="95"/>
      <c r="M92" s="95"/>
      <c r="N92" s="95"/>
      <c r="O92" s="95"/>
      <c r="P92" s="95"/>
      <c r="Q92" s="110"/>
      <c r="R92" s="110"/>
      <c r="S92" s="110"/>
      <c r="T92" s="110"/>
      <c r="U92" s="110"/>
      <c r="V92" s="95"/>
      <c r="W92" s="95"/>
      <c r="X92" s="70"/>
      <c r="Y92" s="70"/>
      <c r="Z92" s="84" t="e">
        <f aca="false">IFERROR(VLOOKUP(X92, 【参考】数式用!$A$2:$B$46, 2, FALSE), "")))</f>
        <v>#N/A</v>
      </c>
      <c r="AA92" s="85"/>
      <c r="AB92" s="86"/>
      <c r="AC92" s="87" t="n">
        <f aca="false">AA92-AB92</f>
        <v>0</v>
      </c>
      <c r="AD92" s="75" t="e">
        <f aca="false">IF(B92="", "", IF(COUNTIF(X92,"*独自*"),"数式を削除して手入力",IFERROR(INDEX(【参考】数式用!$O$3:'【参考】数式用'!$Q$440,MATCH(Q92&amp;V92,【参考】数式用!$N$3:'【参考】数式用'!$N$440,0),MATCH(VLOOKUP(X92,【参考】数式用!$R$2:$S$46,2,FALSE),【参考】数式用!$O$2:$Q$2,0)),10)))))))</f>
        <v>#N/A</v>
      </c>
      <c r="AE92" s="88"/>
      <c r="AF92" s="77"/>
      <c r="AG92" s="109"/>
    </row>
    <row r="93" customFormat="false" ht="50" hidden="false" customHeight="true" outlineLevel="0" collapsed="false">
      <c r="A93" s="66" t="n">
        <f aca="false">A92+1</f>
        <v>54</v>
      </c>
      <c r="B93" s="94"/>
      <c r="C93" s="94"/>
      <c r="D93" s="94"/>
      <c r="E93" s="94"/>
      <c r="F93" s="94"/>
      <c r="G93" s="94"/>
      <c r="H93" s="94"/>
      <c r="I93" s="94"/>
      <c r="J93" s="94"/>
      <c r="K93" s="94"/>
      <c r="L93" s="95"/>
      <c r="M93" s="95"/>
      <c r="N93" s="95"/>
      <c r="O93" s="95"/>
      <c r="P93" s="95"/>
      <c r="Q93" s="110"/>
      <c r="R93" s="110"/>
      <c r="S93" s="110"/>
      <c r="T93" s="110"/>
      <c r="U93" s="110"/>
      <c r="V93" s="95"/>
      <c r="W93" s="95"/>
      <c r="X93" s="70"/>
      <c r="Y93" s="70"/>
      <c r="Z93" s="84" t="e">
        <f aca="false">IFERROR(VLOOKUP(X93, 【参考】数式用!$A$2:$B$46, 2, FALSE), "")))</f>
        <v>#N/A</v>
      </c>
      <c r="AA93" s="85"/>
      <c r="AB93" s="86"/>
      <c r="AC93" s="87" t="n">
        <f aca="false">AA93-AB93</f>
        <v>0</v>
      </c>
      <c r="AD93" s="75" t="e">
        <f aca="false">IF(B93="", "", IF(COUNTIF(X93,"*独自*"),"数式を削除して手入力",IFERROR(INDEX(【参考】数式用!$O$3:'【参考】数式用'!$Q$440,MATCH(Q93&amp;V93,【参考】数式用!$N$3:'【参考】数式用'!$N$440,0),MATCH(VLOOKUP(X93,【参考】数式用!$R$2:$S$46,2,FALSE),【参考】数式用!$O$2:$Q$2,0)),10)))))))</f>
        <v>#N/A</v>
      </c>
      <c r="AE93" s="88"/>
      <c r="AF93" s="77"/>
      <c r="AG93" s="109"/>
    </row>
    <row r="94" customFormat="false" ht="50" hidden="false" customHeight="true" outlineLevel="0" collapsed="false">
      <c r="A94" s="66" t="n">
        <f aca="false">A93+1</f>
        <v>55</v>
      </c>
      <c r="B94" s="94"/>
      <c r="C94" s="94"/>
      <c r="D94" s="94"/>
      <c r="E94" s="94"/>
      <c r="F94" s="94"/>
      <c r="G94" s="94"/>
      <c r="H94" s="94"/>
      <c r="I94" s="94"/>
      <c r="J94" s="94"/>
      <c r="K94" s="94"/>
      <c r="L94" s="95"/>
      <c r="M94" s="95"/>
      <c r="N94" s="95"/>
      <c r="O94" s="95"/>
      <c r="P94" s="95"/>
      <c r="Q94" s="110"/>
      <c r="R94" s="110"/>
      <c r="S94" s="110"/>
      <c r="T94" s="110"/>
      <c r="U94" s="110"/>
      <c r="V94" s="95"/>
      <c r="W94" s="95"/>
      <c r="X94" s="70"/>
      <c r="Y94" s="70"/>
      <c r="Z94" s="84" t="e">
        <f aca="false">IFERROR(VLOOKUP(X94, 【参考】数式用!$A$2:$B$46, 2, FALSE), "")))</f>
        <v>#N/A</v>
      </c>
      <c r="AA94" s="85"/>
      <c r="AB94" s="86"/>
      <c r="AC94" s="87" t="n">
        <f aca="false">AA94-AB94</f>
        <v>0</v>
      </c>
      <c r="AD94" s="75" t="e">
        <f aca="false">IF(B94="", "", IF(COUNTIF(X94,"*独自*"),"数式を削除して手入力",IFERROR(INDEX(【参考】数式用!$O$3:'【参考】数式用'!$Q$440,MATCH(Q94&amp;V94,【参考】数式用!$N$3:'【参考】数式用'!$N$440,0),MATCH(VLOOKUP(X94,【参考】数式用!$R$2:$S$46,2,FALSE),【参考】数式用!$O$2:$Q$2,0)),10)))))))</f>
        <v>#N/A</v>
      </c>
      <c r="AE94" s="88"/>
      <c r="AF94" s="77"/>
      <c r="AG94" s="109"/>
    </row>
    <row r="95" customFormat="false" ht="50" hidden="false" customHeight="true" outlineLevel="0" collapsed="false">
      <c r="A95" s="66" t="n">
        <f aca="false">A94+1</f>
        <v>56</v>
      </c>
      <c r="B95" s="94"/>
      <c r="C95" s="94"/>
      <c r="D95" s="94"/>
      <c r="E95" s="94"/>
      <c r="F95" s="94"/>
      <c r="G95" s="94"/>
      <c r="H95" s="94"/>
      <c r="I95" s="94"/>
      <c r="J95" s="94"/>
      <c r="K95" s="94"/>
      <c r="L95" s="95"/>
      <c r="M95" s="95"/>
      <c r="N95" s="95"/>
      <c r="O95" s="95"/>
      <c r="P95" s="95"/>
      <c r="Q95" s="110"/>
      <c r="R95" s="110"/>
      <c r="S95" s="110"/>
      <c r="T95" s="110"/>
      <c r="U95" s="110"/>
      <c r="V95" s="95"/>
      <c r="W95" s="95"/>
      <c r="X95" s="70"/>
      <c r="Y95" s="70"/>
      <c r="Z95" s="84" t="e">
        <f aca="false">IFERROR(VLOOKUP(X95, 【参考】数式用!$A$2:$B$46, 2, FALSE), "")))</f>
        <v>#N/A</v>
      </c>
      <c r="AA95" s="85"/>
      <c r="AB95" s="86"/>
      <c r="AC95" s="87" t="n">
        <f aca="false">AA95-AB95</f>
        <v>0</v>
      </c>
      <c r="AD95" s="75" t="e">
        <f aca="false">IF(B95="", "", IF(COUNTIF(X95,"*独自*"),"数式を削除して手入力",IFERROR(INDEX(【参考】数式用!$O$3:'【参考】数式用'!$Q$440,MATCH(Q95&amp;V95,【参考】数式用!$N$3:'【参考】数式用'!$N$440,0),MATCH(VLOOKUP(X95,【参考】数式用!$R$2:$S$46,2,FALSE),【参考】数式用!$O$2:$Q$2,0)),10)))))))</f>
        <v>#N/A</v>
      </c>
      <c r="AE95" s="88"/>
      <c r="AF95" s="77"/>
      <c r="AG95" s="109"/>
    </row>
    <row r="96" customFormat="false" ht="50" hidden="false" customHeight="true" outlineLevel="0" collapsed="false">
      <c r="A96" s="66" t="n">
        <f aca="false">A95+1</f>
        <v>57</v>
      </c>
      <c r="B96" s="94"/>
      <c r="C96" s="94"/>
      <c r="D96" s="94"/>
      <c r="E96" s="94"/>
      <c r="F96" s="94"/>
      <c r="G96" s="94"/>
      <c r="H96" s="94"/>
      <c r="I96" s="94"/>
      <c r="J96" s="94"/>
      <c r="K96" s="94"/>
      <c r="L96" s="95"/>
      <c r="M96" s="95"/>
      <c r="N96" s="95"/>
      <c r="O96" s="95"/>
      <c r="P96" s="95"/>
      <c r="Q96" s="110"/>
      <c r="R96" s="110"/>
      <c r="S96" s="110"/>
      <c r="T96" s="110"/>
      <c r="U96" s="110"/>
      <c r="V96" s="95"/>
      <c r="W96" s="95"/>
      <c r="X96" s="70"/>
      <c r="Y96" s="70"/>
      <c r="Z96" s="84" t="e">
        <f aca="false">IFERROR(VLOOKUP(X96, 【参考】数式用!$A$2:$B$46, 2, FALSE), "")))</f>
        <v>#N/A</v>
      </c>
      <c r="AA96" s="85"/>
      <c r="AB96" s="86"/>
      <c r="AC96" s="87" t="n">
        <f aca="false">AA96-AB96</f>
        <v>0</v>
      </c>
      <c r="AD96" s="75" t="e">
        <f aca="false">IF(B96="", "", IF(COUNTIF(X96,"*独自*"),"数式を削除して手入力",IFERROR(INDEX(【参考】数式用!$O$3:'【参考】数式用'!$Q$440,MATCH(Q96&amp;V96,【参考】数式用!$N$3:'【参考】数式用'!$N$440,0),MATCH(VLOOKUP(X96,【参考】数式用!$R$2:$S$46,2,FALSE),【参考】数式用!$O$2:$Q$2,0)),10)))))))</f>
        <v>#N/A</v>
      </c>
      <c r="AE96" s="88"/>
      <c r="AF96" s="77"/>
      <c r="AG96" s="109"/>
    </row>
    <row r="97" customFormat="false" ht="50" hidden="false" customHeight="true" outlineLevel="0" collapsed="false">
      <c r="A97" s="66" t="n">
        <f aca="false">A96+1</f>
        <v>58</v>
      </c>
      <c r="B97" s="94"/>
      <c r="C97" s="94"/>
      <c r="D97" s="94"/>
      <c r="E97" s="94"/>
      <c r="F97" s="94"/>
      <c r="G97" s="94"/>
      <c r="H97" s="94"/>
      <c r="I97" s="94"/>
      <c r="J97" s="94"/>
      <c r="K97" s="94"/>
      <c r="L97" s="95"/>
      <c r="M97" s="95"/>
      <c r="N97" s="95"/>
      <c r="O97" s="95"/>
      <c r="P97" s="95"/>
      <c r="Q97" s="110"/>
      <c r="R97" s="110"/>
      <c r="S97" s="110"/>
      <c r="T97" s="110"/>
      <c r="U97" s="110"/>
      <c r="V97" s="95"/>
      <c r="W97" s="95"/>
      <c r="X97" s="70"/>
      <c r="Y97" s="70"/>
      <c r="Z97" s="84" t="e">
        <f aca="false">IFERROR(VLOOKUP(X97, 【参考】数式用!$A$2:$B$46, 2, FALSE), "")))</f>
        <v>#N/A</v>
      </c>
      <c r="AA97" s="85"/>
      <c r="AB97" s="86"/>
      <c r="AC97" s="87" t="n">
        <f aca="false">AA97-AB97</f>
        <v>0</v>
      </c>
      <c r="AD97" s="75" t="e">
        <f aca="false">IF(B97="", "", IF(COUNTIF(X97,"*独自*"),"数式を削除して手入力",IFERROR(INDEX(【参考】数式用!$O$3:'【参考】数式用'!$Q$440,MATCH(Q97&amp;V97,【参考】数式用!$N$3:'【参考】数式用'!$N$440,0),MATCH(VLOOKUP(X97,【参考】数式用!$R$2:$S$46,2,FALSE),【参考】数式用!$O$2:$Q$2,0)),10)))))))</f>
        <v>#N/A</v>
      </c>
      <c r="AE97" s="88"/>
      <c r="AF97" s="77"/>
      <c r="AG97" s="109"/>
    </row>
    <row r="98" customFormat="false" ht="50" hidden="false" customHeight="true" outlineLevel="0" collapsed="false">
      <c r="A98" s="66" t="n">
        <f aca="false">A97+1</f>
        <v>59</v>
      </c>
      <c r="B98" s="94"/>
      <c r="C98" s="94"/>
      <c r="D98" s="94"/>
      <c r="E98" s="94"/>
      <c r="F98" s="94"/>
      <c r="G98" s="94"/>
      <c r="H98" s="94"/>
      <c r="I98" s="94"/>
      <c r="J98" s="94"/>
      <c r="K98" s="94"/>
      <c r="L98" s="95"/>
      <c r="M98" s="95"/>
      <c r="N98" s="95"/>
      <c r="O98" s="95"/>
      <c r="P98" s="95"/>
      <c r="Q98" s="110"/>
      <c r="R98" s="110"/>
      <c r="S98" s="110"/>
      <c r="T98" s="110"/>
      <c r="U98" s="110"/>
      <c r="V98" s="95"/>
      <c r="W98" s="95"/>
      <c r="X98" s="70"/>
      <c r="Y98" s="70"/>
      <c r="Z98" s="84" t="e">
        <f aca="false">IFERROR(VLOOKUP(X98, 【参考】数式用!$A$2:$B$46, 2, FALSE), "")))</f>
        <v>#N/A</v>
      </c>
      <c r="AA98" s="85"/>
      <c r="AB98" s="86"/>
      <c r="AC98" s="87" t="n">
        <f aca="false">AA98-AB98</f>
        <v>0</v>
      </c>
      <c r="AD98" s="75" t="e">
        <f aca="false">IF(B98="", "", IF(COUNTIF(X98,"*独自*"),"数式を削除して手入力",IFERROR(INDEX(【参考】数式用!$O$3:'【参考】数式用'!$Q$440,MATCH(Q98&amp;V98,【参考】数式用!$N$3:'【参考】数式用'!$N$440,0),MATCH(VLOOKUP(X98,【参考】数式用!$R$2:$S$46,2,FALSE),【参考】数式用!$O$2:$Q$2,0)),10)))))))</f>
        <v>#N/A</v>
      </c>
      <c r="AE98" s="88"/>
      <c r="AF98" s="77"/>
      <c r="AG98" s="109"/>
    </row>
    <row r="99" customFormat="false" ht="50" hidden="false" customHeight="true" outlineLevel="0" collapsed="false">
      <c r="A99" s="66" t="n">
        <f aca="false">A98+1</f>
        <v>60</v>
      </c>
      <c r="B99" s="94"/>
      <c r="C99" s="94"/>
      <c r="D99" s="94"/>
      <c r="E99" s="94"/>
      <c r="F99" s="94"/>
      <c r="G99" s="94"/>
      <c r="H99" s="94"/>
      <c r="I99" s="94"/>
      <c r="J99" s="94"/>
      <c r="K99" s="94"/>
      <c r="L99" s="95"/>
      <c r="M99" s="95"/>
      <c r="N99" s="95"/>
      <c r="O99" s="95"/>
      <c r="P99" s="95"/>
      <c r="Q99" s="110"/>
      <c r="R99" s="110"/>
      <c r="S99" s="110"/>
      <c r="T99" s="110"/>
      <c r="U99" s="110"/>
      <c r="V99" s="95"/>
      <c r="W99" s="95"/>
      <c r="X99" s="70"/>
      <c r="Y99" s="70"/>
      <c r="Z99" s="84" t="e">
        <f aca="false">IFERROR(VLOOKUP(X99, 【参考】数式用!$A$2:$B$46, 2, FALSE), "")))</f>
        <v>#N/A</v>
      </c>
      <c r="AA99" s="85"/>
      <c r="AB99" s="86"/>
      <c r="AC99" s="87" t="n">
        <f aca="false">AA99-AB99</f>
        <v>0</v>
      </c>
      <c r="AD99" s="75" t="e">
        <f aca="false">IF(B99="", "", IF(COUNTIF(X99,"*独自*"),"数式を削除して手入力",IFERROR(INDEX(【参考】数式用!$O$3:'【参考】数式用'!$Q$440,MATCH(Q99&amp;V99,【参考】数式用!$N$3:'【参考】数式用'!$N$440,0),MATCH(VLOOKUP(X99,【参考】数式用!$R$2:$S$46,2,FALSE),【参考】数式用!$O$2:$Q$2,0)),10)))))))</f>
        <v>#N/A</v>
      </c>
      <c r="AE99" s="88"/>
      <c r="AF99" s="77"/>
      <c r="AG99" s="109"/>
    </row>
    <row r="100" customFormat="false" ht="50" hidden="false" customHeight="true" outlineLevel="0" collapsed="false">
      <c r="A100" s="66" t="n">
        <f aca="false">A99+1</f>
        <v>61</v>
      </c>
      <c r="B100" s="94"/>
      <c r="C100" s="94"/>
      <c r="D100" s="94"/>
      <c r="E100" s="94"/>
      <c r="F100" s="94"/>
      <c r="G100" s="94"/>
      <c r="H100" s="94"/>
      <c r="I100" s="94"/>
      <c r="J100" s="94"/>
      <c r="K100" s="94"/>
      <c r="L100" s="95"/>
      <c r="M100" s="95"/>
      <c r="N100" s="95"/>
      <c r="O100" s="95"/>
      <c r="P100" s="95"/>
      <c r="Q100" s="110"/>
      <c r="R100" s="110"/>
      <c r="S100" s="110"/>
      <c r="T100" s="110"/>
      <c r="U100" s="110"/>
      <c r="V100" s="95"/>
      <c r="W100" s="95"/>
      <c r="X100" s="70"/>
      <c r="Y100" s="70"/>
      <c r="Z100" s="84" t="e">
        <f aca="false">IFERROR(VLOOKUP(X100, 【参考】数式用!$A$2:$B$46, 2, FALSE), "")))</f>
        <v>#N/A</v>
      </c>
      <c r="AA100" s="85"/>
      <c r="AB100" s="86"/>
      <c r="AC100" s="87" t="n">
        <f aca="false">AA100-AB100</f>
        <v>0</v>
      </c>
      <c r="AD100" s="75" t="e">
        <f aca="false">IF(B100="", "", IF(COUNTIF(X100,"*独自*"),"数式を削除して手入力",IFERROR(INDEX(【参考】数式用!$O$3:'【参考】数式用'!$Q$440,MATCH(Q100&amp;V100,【参考】数式用!$N$3:'【参考】数式用'!$N$440,0),MATCH(VLOOKUP(X100,【参考】数式用!$R$2:$S$46,2,FALSE),【参考】数式用!$O$2:$Q$2,0)),10)))))))</f>
        <v>#N/A</v>
      </c>
      <c r="AE100" s="88"/>
      <c r="AF100" s="77"/>
      <c r="AG100" s="109"/>
    </row>
    <row r="101" customFormat="false" ht="50" hidden="false" customHeight="true" outlineLevel="0" collapsed="false">
      <c r="A101" s="66" t="n">
        <f aca="false">A100+1</f>
        <v>62</v>
      </c>
      <c r="B101" s="94"/>
      <c r="C101" s="94"/>
      <c r="D101" s="94"/>
      <c r="E101" s="94"/>
      <c r="F101" s="94"/>
      <c r="G101" s="94"/>
      <c r="H101" s="94"/>
      <c r="I101" s="94"/>
      <c r="J101" s="94"/>
      <c r="K101" s="94"/>
      <c r="L101" s="95"/>
      <c r="M101" s="95"/>
      <c r="N101" s="95"/>
      <c r="O101" s="95"/>
      <c r="P101" s="95"/>
      <c r="Q101" s="110"/>
      <c r="R101" s="110"/>
      <c r="S101" s="110"/>
      <c r="T101" s="110"/>
      <c r="U101" s="110"/>
      <c r="V101" s="95"/>
      <c r="W101" s="95"/>
      <c r="X101" s="70"/>
      <c r="Y101" s="70"/>
      <c r="Z101" s="84" t="e">
        <f aca="false">IFERROR(VLOOKUP(X101, 【参考】数式用!$A$2:$B$46, 2, FALSE), "")))</f>
        <v>#N/A</v>
      </c>
      <c r="AA101" s="85"/>
      <c r="AB101" s="86"/>
      <c r="AC101" s="87" t="n">
        <f aca="false">AA101-AB101</f>
        <v>0</v>
      </c>
      <c r="AD101" s="75" t="e">
        <f aca="false">IF(B101="", "", IF(COUNTIF(X101,"*独自*"),"数式を削除して手入力",IFERROR(INDEX(【参考】数式用!$O$3:'【参考】数式用'!$Q$440,MATCH(Q101&amp;V101,【参考】数式用!$N$3:'【参考】数式用'!$N$440,0),MATCH(VLOOKUP(X101,【参考】数式用!$R$2:$S$46,2,FALSE),【参考】数式用!$O$2:$Q$2,0)),10)))))))</f>
        <v>#N/A</v>
      </c>
      <c r="AE101" s="88"/>
      <c r="AF101" s="77"/>
      <c r="AG101" s="109"/>
    </row>
    <row r="102" customFormat="false" ht="50" hidden="false" customHeight="true" outlineLevel="0" collapsed="false">
      <c r="A102" s="66" t="n">
        <f aca="false">A101+1</f>
        <v>63</v>
      </c>
      <c r="B102" s="94"/>
      <c r="C102" s="94"/>
      <c r="D102" s="94"/>
      <c r="E102" s="94"/>
      <c r="F102" s="94"/>
      <c r="G102" s="94"/>
      <c r="H102" s="94"/>
      <c r="I102" s="94"/>
      <c r="J102" s="94"/>
      <c r="K102" s="94"/>
      <c r="L102" s="95"/>
      <c r="M102" s="95"/>
      <c r="N102" s="95"/>
      <c r="O102" s="95"/>
      <c r="P102" s="95"/>
      <c r="Q102" s="110"/>
      <c r="R102" s="110"/>
      <c r="S102" s="110"/>
      <c r="T102" s="110"/>
      <c r="U102" s="110"/>
      <c r="V102" s="95"/>
      <c r="W102" s="95"/>
      <c r="X102" s="70"/>
      <c r="Y102" s="70"/>
      <c r="Z102" s="84" t="e">
        <f aca="false">IFERROR(VLOOKUP(X102, 【参考】数式用!$A$2:$B$46, 2, FALSE), "")))</f>
        <v>#N/A</v>
      </c>
      <c r="AA102" s="85"/>
      <c r="AB102" s="86"/>
      <c r="AC102" s="87" t="n">
        <f aca="false">AA102-AB102</f>
        <v>0</v>
      </c>
      <c r="AD102" s="75" t="e">
        <f aca="false">IF(B102="", "", IF(COUNTIF(X102,"*独自*"),"数式を削除して手入力",IFERROR(INDEX(【参考】数式用!$O$3:'【参考】数式用'!$Q$440,MATCH(Q102&amp;V102,【参考】数式用!$N$3:'【参考】数式用'!$N$440,0),MATCH(VLOOKUP(X102,【参考】数式用!$R$2:$S$46,2,FALSE),【参考】数式用!$O$2:$Q$2,0)),10)))))))</f>
        <v>#N/A</v>
      </c>
      <c r="AE102" s="88"/>
      <c r="AF102" s="77"/>
      <c r="AG102" s="109"/>
    </row>
    <row r="103" customFormat="false" ht="50" hidden="false" customHeight="true" outlineLevel="0" collapsed="false">
      <c r="A103" s="66" t="n">
        <f aca="false">A102+1</f>
        <v>64</v>
      </c>
      <c r="B103" s="94"/>
      <c r="C103" s="94"/>
      <c r="D103" s="94"/>
      <c r="E103" s="94"/>
      <c r="F103" s="94"/>
      <c r="G103" s="94"/>
      <c r="H103" s="94"/>
      <c r="I103" s="94"/>
      <c r="J103" s="94"/>
      <c r="K103" s="94"/>
      <c r="L103" s="95"/>
      <c r="M103" s="95"/>
      <c r="N103" s="95"/>
      <c r="O103" s="95"/>
      <c r="P103" s="95"/>
      <c r="Q103" s="110"/>
      <c r="R103" s="110"/>
      <c r="S103" s="110"/>
      <c r="T103" s="110"/>
      <c r="U103" s="110"/>
      <c r="V103" s="95"/>
      <c r="W103" s="95"/>
      <c r="X103" s="70"/>
      <c r="Y103" s="70"/>
      <c r="Z103" s="84" t="e">
        <f aca="false">IFERROR(VLOOKUP(X103, 【参考】数式用!$A$2:$B$46, 2, FALSE), "")))</f>
        <v>#N/A</v>
      </c>
      <c r="AA103" s="85"/>
      <c r="AB103" s="86"/>
      <c r="AC103" s="87" t="n">
        <f aca="false">AA103-AB103</f>
        <v>0</v>
      </c>
      <c r="AD103" s="75" t="e">
        <f aca="false">IF(B103="", "", IF(COUNTIF(X103,"*独自*"),"数式を削除して手入力",IFERROR(INDEX(【参考】数式用!$O$3:'【参考】数式用'!$Q$440,MATCH(Q103&amp;V103,【参考】数式用!$N$3:'【参考】数式用'!$N$440,0),MATCH(VLOOKUP(X103,【参考】数式用!$R$2:$S$46,2,FALSE),【参考】数式用!$O$2:$Q$2,0)),10)))))))</f>
        <v>#N/A</v>
      </c>
      <c r="AE103" s="88"/>
      <c r="AF103" s="77"/>
      <c r="AG103" s="109"/>
    </row>
    <row r="104" customFormat="false" ht="50" hidden="false" customHeight="true" outlineLevel="0" collapsed="false">
      <c r="A104" s="66" t="n">
        <f aca="false">A103+1</f>
        <v>65</v>
      </c>
      <c r="B104" s="94"/>
      <c r="C104" s="94"/>
      <c r="D104" s="94"/>
      <c r="E104" s="94"/>
      <c r="F104" s="94"/>
      <c r="G104" s="94"/>
      <c r="H104" s="94"/>
      <c r="I104" s="94"/>
      <c r="J104" s="94"/>
      <c r="K104" s="94"/>
      <c r="L104" s="95"/>
      <c r="M104" s="95"/>
      <c r="N104" s="95"/>
      <c r="O104" s="95"/>
      <c r="P104" s="95"/>
      <c r="Q104" s="110"/>
      <c r="R104" s="110"/>
      <c r="S104" s="110"/>
      <c r="T104" s="110"/>
      <c r="U104" s="110"/>
      <c r="V104" s="95"/>
      <c r="W104" s="95"/>
      <c r="X104" s="70"/>
      <c r="Y104" s="70"/>
      <c r="Z104" s="84" t="e">
        <f aca="false">IFERROR(VLOOKUP(X104, 【参考】数式用!$A$2:$B$46, 2, FALSE), "")))</f>
        <v>#N/A</v>
      </c>
      <c r="AA104" s="85"/>
      <c r="AB104" s="86"/>
      <c r="AC104" s="87" t="n">
        <f aca="false">AA104-AB104</f>
        <v>0</v>
      </c>
      <c r="AD104" s="75" t="e">
        <f aca="false">IF(B104="", "", IF(COUNTIF(X104,"*独自*"),"数式を削除して手入力",IFERROR(INDEX(【参考】数式用!$O$3:'【参考】数式用'!$Q$440,MATCH(Q104&amp;V104,【参考】数式用!$N$3:'【参考】数式用'!$N$440,0),MATCH(VLOOKUP(X104,【参考】数式用!$R$2:$S$46,2,FALSE),【参考】数式用!$O$2:$Q$2,0)),10)))))))</f>
        <v>#N/A</v>
      </c>
      <c r="AE104" s="88"/>
      <c r="AF104" s="77"/>
      <c r="AG104" s="109"/>
    </row>
    <row r="105" customFormat="false" ht="50" hidden="false" customHeight="true" outlineLevel="0" collapsed="false">
      <c r="A105" s="66" t="n">
        <f aca="false">A104+1</f>
        <v>66</v>
      </c>
      <c r="B105" s="94"/>
      <c r="C105" s="94"/>
      <c r="D105" s="94"/>
      <c r="E105" s="94"/>
      <c r="F105" s="94"/>
      <c r="G105" s="94"/>
      <c r="H105" s="94"/>
      <c r="I105" s="94"/>
      <c r="J105" s="94"/>
      <c r="K105" s="94"/>
      <c r="L105" s="95"/>
      <c r="M105" s="95"/>
      <c r="N105" s="95"/>
      <c r="O105" s="95"/>
      <c r="P105" s="95"/>
      <c r="Q105" s="110"/>
      <c r="R105" s="110"/>
      <c r="S105" s="110"/>
      <c r="T105" s="110"/>
      <c r="U105" s="110"/>
      <c r="V105" s="95"/>
      <c r="W105" s="95"/>
      <c r="X105" s="70"/>
      <c r="Y105" s="70"/>
      <c r="Z105" s="84" t="e">
        <f aca="false">IFERROR(VLOOKUP(X105, 【参考】数式用!$A$2:$B$46, 2, FALSE), "")))</f>
        <v>#N/A</v>
      </c>
      <c r="AA105" s="85"/>
      <c r="AB105" s="86"/>
      <c r="AC105" s="87" t="n">
        <f aca="false">AA105-AB105</f>
        <v>0</v>
      </c>
      <c r="AD105" s="75" t="e">
        <f aca="false">IF(B105="", "", IF(COUNTIF(X105,"*独自*"),"数式を削除して手入力",IFERROR(INDEX(【参考】数式用!$O$3:'【参考】数式用'!$Q$440,MATCH(Q105&amp;V105,【参考】数式用!$N$3:'【参考】数式用'!$N$440,0),MATCH(VLOOKUP(X105,【参考】数式用!$R$2:$S$46,2,FALSE),【参考】数式用!$O$2:$Q$2,0)),10)))))))</f>
        <v>#N/A</v>
      </c>
      <c r="AE105" s="88"/>
      <c r="AF105" s="77"/>
      <c r="AG105" s="109"/>
    </row>
    <row r="106" customFormat="false" ht="50" hidden="false" customHeight="true" outlineLevel="0" collapsed="false">
      <c r="A106" s="66" t="n">
        <f aca="false">A105+1</f>
        <v>67</v>
      </c>
      <c r="B106" s="94"/>
      <c r="C106" s="94"/>
      <c r="D106" s="94"/>
      <c r="E106" s="94"/>
      <c r="F106" s="94"/>
      <c r="G106" s="94"/>
      <c r="H106" s="94"/>
      <c r="I106" s="94"/>
      <c r="J106" s="94"/>
      <c r="K106" s="94"/>
      <c r="L106" s="95"/>
      <c r="M106" s="95"/>
      <c r="N106" s="95"/>
      <c r="O106" s="95"/>
      <c r="P106" s="95"/>
      <c r="Q106" s="110"/>
      <c r="R106" s="110"/>
      <c r="S106" s="110"/>
      <c r="T106" s="110"/>
      <c r="U106" s="110"/>
      <c r="V106" s="95"/>
      <c r="W106" s="95"/>
      <c r="X106" s="70"/>
      <c r="Y106" s="70"/>
      <c r="Z106" s="84" t="e">
        <f aca="false">IFERROR(VLOOKUP(X106, 【参考】数式用!$A$2:$B$46, 2, FALSE), "")))</f>
        <v>#N/A</v>
      </c>
      <c r="AA106" s="85"/>
      <c r="AB106" s="86"/>
      <c r="AC106" s="87" t="n">
        <f aca="false">AA106-AB106</f>
        <v>0</v>
      </c>
      <c r="AD106" s="75" t="e">
        <f aca="false">IF(B106="", "", IF(COUNTIF(X106,"*独自*"),"数式を削除して手入力",IFERROR(INDEX(【参考】数式用!$O$3:'【参考】数式用'!$Q$440,MATCH(Q106&amp;V106,【参考】数式用!$N$3:'【参考】数式用'!$N$440,0),MATCH(VLOOKUP(X106,【参考】数式用!$R$2:$S$46,2,FALSE),【参考】数式用!$O$2:$Q$2,0)),10)))))))</f>
        <v>#N/A</v>
      </c>
      <c r="AE106" s="88"/>
      <c r="AF106" s="77"/>
      <c r="AG106" s="109"/>
    </row>
    <row r="107" customFormat="false" ht="50" hidden="false" customHeight="true" outlineLevel="0" collapsed="false">
      <c r="A107" s="66" t="n">
        <f aca="false">A106+1</f>
        <v>68</v>
      </c>
      <c r="B107" s="94"/>
      <c r="C107" s="94"/>
      <c r="D107" s="94"/>
      <c r="E107" s="94"/>
      <c r="F107" s="94"/>
      <c r="G107" s="94"/>
      <c r="H107" s="94"/>
      <c r="I107" s="94"/>
      <c r="J107" s="94"/>
      <c r="K107" s="94"/>
      <c r="L107" s="95"/>
      <c r="M107" s="95"/>
      <c r="N107" s="95"/>
      <c r="O107" s="95"/>
      <c r="P107" s="95"/>
      <c r="Q107" s="110"/>
      <c r="R107" s="110"/>
      <c r="S107" s="110"/>
      <c r="T107" s="110"/>
      <c r="U107" s="110"/>
      <c r="V107" s="95"/>
      <c r="W107" s="95"/>
      <c r="X107" s="70"/>
      <c r="Y107" s="70"/>
      <c r="Z107" s="84" t="e">
        <f aca="false">IFERROR(VLOOKUP(X107, 【参考】数式用!$A$2:$B$46, 2, FALSE), "")))</f>
        <v>#N/A</v>
      </c>
      <c r="AA107" s="85"/>
      <c r="AB107" s="86"/>
      <c r="AC107" s="87" t="n">
        <f aca="false">AA107-AB107</f>
        <v>0</v>
      </c>
      <c r="AD107" s="75" t="e">
        <f aca="false">IF(B107="", "", IF(COUNTIF(X107,"*独自*"),"数式を削除して手入力",IFERROR(INDEX(【参考】数式用!$O$3:'【参考】数式用'!$Q$440,MATCH(Q107&amp;V107,【参考】数式用!$N$3:'【参考】数式用'!$N$440,0),MATCH(VLOOKUP(X107,【参考】数式用!$R$2:$S$46,2,FALSE),【参考】数式用!$O$2:$Q$2,0)),10)))))))</f>
        <v>#N/A</v>
      </c>
      <c r="AE107" s="88"/>
      <c r="AF107" s="77"/>
      <c r="AG107" s="109"/>
    </row>
    <row r="108" customFormat="false" ht="50" hidden="false" customHeight="true" outlineLevel="0" collapsed="false">
      <c r="A108" s="66" t="n">
        <f aca="false">A107+1</f>
        <v>69</v>
      </c>
      <c r="B108" s="94"/>
      <c r="C108" s="94"/>
      <c r="D108" s="94"/>
      <c r="E108" s="94"/>
      <c r="F108" s="94"/>
      <c r="G108" s="94"/>
      <c r="H108" s="94"/>
      <c r="I108" s="94"/>
      <c r="J108" s="94"/>
      <c r="K108" s="94"/>
      <c r="L108" s="95"/>
      <c r="M108" s="95"/>
      <c r="N108" s="95"/>
      <c r="O108" s="95"/>
      <c r="P108" s="95"/>
      <c r="Q108" s="110"/>
      <c r="R108" s="110"/>
      <c r="S108" s="110"/>
      <c r="T108" s="110"/>
      <c r="U108" s="110"/>
      <c r="V108" s="95"/>
      <c r="W108" s="95"/>
      <c r="X108" s="70"/>
      <c r="Y108" s="70"/>
      <c r="Z108" s="84" t="e">
        <f aca="false">IFERROR(VLOOKUP(X108, 【参考】数式用!$A$2:$B$46, 2, FALSE), "")))</f>
        <v>#N/A</v>
      </c>
      <c r="AA108" s="85"/>
      <c r="AB108" s="86"/>
      <c r="AC108" s="87" t="n">
        <f aca="false">AA108-AB108</f>
        <v>0</v>
      </c>
      <c r="AD108" s="75" t="e">
        <f aca="false">IF(B108="", "", IF(COUNTIF(X108,"*独自*"),"数式を削除して手入力",IFERROR(INDEX(【参考】数式用!$O$3:'【参考】数式用'!$Q$440,MATCH(Q108&amp;V108,【参考】数式用!$N$3:'【参考】数式用'!$N$440,0),MATCH(VLOOKUP(X108,【参考】数式用!$R$2:$S$46,2,FALSE),【参考】数式用!$O$2:$Q$2,0)),10)))))))</f>
        <v>#N/A</v>
      </c>
      <c r="AE108" s="88"/>
      <c r="AF108" s="77"/>
      <c r="AG108" s="109"/>
    </row>
    <row r="109" customFormat="false" ht="50" hidden="false" customHeight="true" outlineLevel="0" collapsed="false">
      <c r="A109" s="66" t="n">
        <f aca="false">A108+1</f>
        <v>70</v>
      </c>
      <c r="B109" s="94"/>
      <c r="C109" s="94"/>
      <c r="D109" s="94"/>
      <c r="E109" s="94"/>
      <c r="F109" s="94"/>
      <c r="G109" s="94"/>
      <c r="H109" s="94"/>
      <c r="I109" s="94"/>
      <c r="J109" s="94"/>
      <c r="K109" s="94"/>
      <c r="L109" s="95"/>
      <c r="M109" s="95"/>
      <c r="N109" s="95"/>
      <c r="O109" s="95"/>
      <c r="P109" s="95"/>
      <c r="Q109" s="110"/>
      <c r="R109" s="110"/>
      <c r="S109" s="110"/>
      <c r="T109" s="110"/>
      <c r="U109" s="110"/>
      <c r="V109" s="95"/>
      <c r="W109" s="95"/>
      <c r="X109" s="70"/>
      <c r="Y109" s="70"/>
      <c r="Z109" s="84" t="e">
        <f aca="false">IFERROR(VLOOKUP(X109, 【参考】数式用!$A$2:$B$46, 2, FALSE), "")))</f>
        <v>#N/A</v>
      </c>
      <c r="AA109" s="85"/>
      <c r="AB109" s="86"/>
      <c r="AC109" s="87" t="n">
        <f aca="false">AA109-AB109</f>
        <v>0</v>
      </c>
      <c r="AD109" s="75" t="e">
        <f aca="false">IF(B109="", "", IF(COUNTIF(X109,"*独自*"),"数式を削除して手入力",IFERROR(INDEX(【参考】数式用!$O$3:'【参考】数式用'!$Q$440,MATCH(Q109&amp;V109,【参考】数式用!$N$3:'【参考】数式用'!$N$440,0),MATCH(VLOOKUP(X109,【参考】数式用!$R$2:$S$46,2,FALSE),【参考】数式用!$O$2:$Q$2,0)),10)))))))</f>
        <v>#N/A</v>
      </c>
      <c r="AE109" s="88"/>
      <c r="AF109" s="77"/>
      <c r="AG109" s="109"/>
    </row>
    <row r="110" customFormat="false" ht="50" hidden="false" customHeight="true" outlineLevel="0" collapsed="false">
      <c r="A110" s="66" t="n">
        <f aca="false">A109+1</f>
        <v>71</v>
      </c>
      <c r="B110" s="94"/>
      <c r="C110" s="94"/>
      <c r="D110" s="94"/>
      <c r="E110" s="94"/>
      <c r="F110" s="94"/>
      <c r="G110" s="94"/>
      <c r="H110" s="94"/>
      <c r="I110" s="94"/>
      <c r="J110" s="94"/>
      <c r="K110" s="94"/>
      <c r="L110" s="95"/>
      <c r="M110" s="95"/>
      <c r="N110" s="95"/>
      <c r="O110" s="95"/>
      <c r="P110" s="95"/>
      <c r="Q110" s="110"/>
      <c r="R110" s="110"/>
      <c r="S110" s="110"/>
      <c r="T110" s="110"/>
      <c r="U110" s="110"/>
      <c r="V110" s="95"/>
      <c r="W110" s="95"/>
      <c r="X110" s="70"/>
      <c r="Y110" s="70"/>
      <c r="Z110" s="84" t="e">
        <f aca="false">IFERROR(VLOOKUP(X110, 【参考】数式用!$A$2:$B$46, 2, FALSE), "")))</f>
        <v>#N/A</v>
      </c>
      <c r="AA110" s="85"/>
      <c r="AB110" s="86"/>
      <c r="AC110" s="87" t="n">
        <f aca="false">AA110-AB110</f>
        <v>0</v>
      </c>
      <c r="AD110" s="75" t="e">
        <f aca="false">IF(B110="", "", IF(COUNTIF(X110,"*独自*"),"数式を削除して手入力",IFERROR(INDEX(【参考】数式用!$O$3:'【参考】数式用'!$Q$440,MATCH(Q110&amp;V110,【参考】数式用!$N$3:'【参考】数式用'!$N$440,0),MATCH(VLOOKUP(X110,【参考】数式用!$R$2:$S$46,2,FALSE),【参考】数式用!$O$2:$Q$2,0)),10)))))))</f>
        <v>#N/A</v>
      </c>
      <c r="AE110" s="88"/>
      <c r="AF110" s="77"/>
      <c r="AG110" s="109"/>
    </row>
    <row r="111" customFormat="false" ht="50" hidden="false" customHeight="true" outlineLevel="0" collapsed="false">
      <c r="A111" s="66" t="n">
        <f aca="false">A110+1</f>
        <v>72</v>
      </c>
      <c r="B111" s="94"/>
      <c r="C111" s="94"/>
      <c r="D111" s="94"/>
      <c r="E111" s="94"/>
      <c r="F111" s="94"/>
      <c r="G111" s="94"/>
      <c r="H111" s="94"/>
      <c r="I111" s="94"/>
      <c r="J111" s="94"/>
      <c r="K111" s="94"/>
      <c r="L111" s="95"/>
      <c r="M111" s="95"/>
      <c r="N111" s="95"/>
      <c r="O111" s="95"/>
      <c r="P111" s="95"/>
      <c r="Q111" s="110"/>
      <c r="R111" s="110"/>
      <c r="S111" s="110"/>
      <c r="T111" s="110"/>
      <c r="U111" s="110"/>
      <c r="V111" s="95"/>
      <c r="W111" s="95"/>
      <c r="X111" s="70"/>
      <c r="Y111" s="70"/>
      <c r="Z111" s="84" t="e">
        <f aca="false">IFERROR(VLOOKUP(X111, 【参考】数式用!$A$2:$B$46, 2, FALSE), "")))</f>
        <v>#N/A</v>
      </c>
      <c r="AA111" s="85"/>
      <c r="AB111" s="86"/>
      <c r="AC111" s="87" t="n">
        <f aca="false">AA111-AB111</f>
        <v>0</v>
      </c>
      <c r="AD111" s="75" t="e">
        <f aca="false">IF(B111="", "", IF(COUNTIF(X111,"*独自*"),"数式を削除して手入力",IFERROR(INDEX(【参考】数式用!$O$3:'【参考】数式用'!$Q$440,MATCH(Q111&amp;V111,【参考】数式用!$N$3:'【参考】数式用'!$N$440,0),MATCH(VLOOKUP(X111,【参考】数式用!$R$2:$S$46,2,FALSE),【参考】数式用!$O$2:$Q$2,0)),10)))))))</f>
        <v>#N/A</v>
      </c>
      <c r="AE111" s="88"/>
      <c r="AF111" s="77"/>
      <c r="AG111" s="109"/>
    </row>
    <row r="112" customFormat="false" ht="50" hidden="false" customHeight="true" outlineLevel="0" collapsed="false">
      <c r="A112" s="66" t="n">
        <f aca="false">A111+1</f>
        <v>73</v>
      </c>
      <c r="B112" s="94"/>
      <c r="C112" s="94"/>
      <c r="D112" s="94"/>
      <c r="E112" s="94"/>
      <c r="F112" s="94"/>
      <c r="G112" s="94"/>
      <c r="H112" s="94"/>
      <c r="I112" s="94"/>
      <c r="J112" s="94"/>
      <c r="K112" s="94"/>
      <c r="L112" s="95"/>
      <c r="M112" s="95"/>
      <c r="N112" s="95"/>
      <c r="O112" s="95"/>
      <c r="P112" s="95"/>
      <c r="Q112" s="110"/>
      <c r="R112" s="110"/>
      <c r="S112" s="110"/>
      <c r="T112" s="110"/>
      <c r="U112" s="110"/>
      <c r="V112" s="95"/>
      <c r="W112" s="95"/>
      <c r="X112" s="70"/>
      <c r="Y112" s="70"/>
      <c r="Z112" s="84" t="e">
        <f aca="false">IFERROR(VLOOKUP(X112, 【参考】数式用!$A$2:$B$46, 2, FALSE), "")))</f>
        <v>#N/A</v>
      </c>
      <c r="AA112" s="85"/>
      <c r="AB112" s="86"/>
      <c r="AC112" s="87" t="n">
        <f aca="false">AA112-AB112</f>
        <v>0</v>
      </c>
      <c r="AD112" s="75" t="e">
        <f aca="false">IF(B112="", "", IF(COUNTIF(X112,"*独自*"),"数式を削除して手入力",IFERROR(INDEX(【参考】数式用!$O$3:'【参考】数式用'!$Q$440,MATCH(Q112&amp;V112,【参考】数式用!$N$3:'【参考】数式用'!$N$440,0),MATCH(VLOOKUP(X112,【参考】数式用!$R$2:$S$46,2,FALSE),【参考】数式用!$O$2:$Q$2,0)),10)))))))</f>
        <v>#N/A</v>
      </c>
      <c r="AE112" s="88"/>
      <c r="AF112" s="77"/>
      <c r="AG112" s="109"/>
    </row>
    <row r="113" customFormat="false" ht="50" hidden="false" customHeight="true" outlineLevel="0" collapsed="false">
      <c r="A113" s="66" t="n">
        <f aca="false">A112+1</f>
        <v>74</v>
      </c>
      <c r="B113" s="94"/>
      <c r="C113" s="94"/>
      <c r="D113" s="94"/>
      <c r="E113" s="94"/>
      <c r="F113" s="94"/>
      <c r="G113" s="94"/>
      <c r="H113" s="94"/>
      <c r="I113" s="94"/>
      <c r="J113" s="94"/>
      <c r="K113" s="94"/>
      <c r="L113" s="95"/>
      <c r="M113" s="95"/>
      <c r="N113" s="95"/>
      <c r="O113" s="95"/>
      <c r="P113" s="95"/>
      <c r="Q113" s="110"/>
      <c r="R113" s="110"/>
      <c r="S113" s="110"/>
      <c r="T113" s="110"/>
      <c r="U113" s="110"/>
      <c r="V113" s="95"/>
      <c r="W113" s="95"/>
      <c r="X113" s="70"/>
      <c r="Y113" s="70"/>
      <c r="Z113" s="84" t="e">
        <f aca="false">IFERROR(VLOOKUP(X113, 【参考】数式用!$A$2:$B$46, 2, FALSE), "")))</f>
        <v>#N/A</v>
      </c>
      <c r="AA113" s="85"/>
      <c r="AB113" s="86"/>
      <c r="AC113" s="87" t="n">
        <f aca="false">AA113-AB113</f>
        <v>0</v>
      </c>
      <c r="AD113" s="75" t="e">
        <f aca="false">IF(B113="", "", IF(COUNTIF(X113,"*独自*"),"数式を削除して手入力",IFERROR(INDEX(【参考】数式用!$O$3:'【参考】数式用'!$Q$440,MATCH(Q113&amp;V113,【参考】数式用!$N$3:'【参考】数式用'!$N$440,0),MATCH(VLOOKUP(X113,【参考】数式用!$R$2:$S$46,2,FALSE),【参考】数式用!$O$2:$Q$2,0)),10)))))))</f>
        <v>#N/A</v>
      </c>
      <c r="AE113" s="88"/>
      <c r="AF113" s="77"/>
      <c r="AG113" s="109"/>
    </row>
    <row r="114" customFormat="false" ht="50" hidden="false" customHeight="true" outlineLevel="0" collapsed="false">
      <c r="A114" s="66" t="n">
        <f aca="false">A113+1</f>
        <v>75</v>
      </c>
      <c r="B114" s="94"/>
      <c r="C114" s="94"/>
      <c r="D114" s="94"/>
      <c r="E114" s="94"/>
      <c r="F114" s="94"/>
      <c r="G114" s="94"/>
      <c r="H114" s="94"/>
      <c r="I114" s="94"/>
      <c r="J114" s="94"/>
      <c r="K114" s="94"/>
      <c r="L114" s="95"/>
      <c r="M114" s="95"/>
      <c r="N114" s="95"/>
      <c r="O114" s="95"/>
      <c r="P114" s="95"/>
      <c r="Q114" s="110"/>
      <c r="R114" s="110"/>
      <c r="S114" s="110"/>
      <c r="T114" s="110"/>
      <c r="U114" s="110"/>
      <c r="V114" s="95"/>
      <c r="W114" s="95"/>
      <c r="X114" s="70"/>
      <c r="Y114" s="70"/>
      <c r="Z114" s="84" t="e">
        <f aca="false">IFERROR(VLOOKUP(X114, 【参考】数式用!$A$2:$B$46, 2, FALSE), "")))</f>
        <v>#N/A</v>
      </c>
      <c r="AA114" s="85"/>
      <c r="AB114" s="86"/>
      <c r="AC114" s="87" t="n">
        <f aca="false">AA114-AB114</f>
        <v>0</v>
      </c>
      <c r="AD114" s="75" t="e">
        <f aca="false">IF(B114="", "", IF(COUNTIF(X114,"*独自*"),"数式を削除して手入力",IFERROR(INDEX(【参考】数式用!$O$3:'【参考】数式用'!$Q$440,MATCH(Q114&amp;V114,【参考】数式用!$N$3:'【参考】数式用'!$N$440,0),MATCH(VLOOKUP(X114,【参考】数式用!$R$2:$S$46,2,FALSE),【参考】数式用!$O$2:$Q$2,0)),10)))))))</f>
        <v>#N/A</v>
      </c>
      <c r="AE114" s="88"/>
      <c r="AF114" s="77"/>
      <c r="AG114" s="109"/>
    </row>
    <row r="115" customFormat="false" ht="50" hidden="false" customHeight="true" outlineLevel="0" collapsed="false">
      <c r="A115" s="66" t="n">
        <f aca="false">A114+1</f>
        <v>76</v>
      </c>
      <c r="B115" s="94"/>
      <c r="C115" s="94"/>
      <c r="D115" s="94"/>
      <c r="E115" s="94"/>
      <c r="F115" s="94"/>
      <c r="G115" s="94"/>
      <c r="H115" s="94"/>
      <c r="I115" s="94"/>
      <c r="J115" s="94"/>
      <c r="K115" s="94"/>
      <c r="L115" s="95"/>
      <c r="M115" s="95"/>
      <c r="N115" s="95"/>
      <c r="O115" s="95"/>
      <c r="P115" s="95"/>
      <c r="Q115" s="110"/>
      <c r="R115" s="110"/>
      <c r="S115" s="110"/>
      <c r="T115" s="110"/>
      <c r="U115" s="110"/>
      <c r="V115" s="95"/>
      <c r="W115" s="95"/>
      <c r="X115" s="70"/>
      <c r="Y115" s="70"/>
      <c r="Z115" s="84" t="e">
        <f aca="false">IFERROR(VLOOKUP(X115, 【参考】数式用!$A$2:$B$46, 2, FALSE), "")))</f>
        <v>#N/A</v>
      </c>
      <c r="AA115" s="85"/>
      <c r="AB115" s="86"/>
      <c r="AC115" s="87" t="n">
        <f aca="false">AA115-AB115</f>
        <v>0</v>
      </c>
      <c r="AD115" s="75" t="e">
        <f aca="false">IF(B115="", "", IF(COUNTIF(X115,"*独自*"),"数式を削除して手入力",IFERROR(INDEX(【参考】数式用!$O$3:'【参考】数式用'!$Q$440,MATCH(Q115&amp;V115,【参考】数式用!$N$3:'【参考】数式用'!$N$440,0),MATCH(VLOOKUP(X115,【参考】数式用!$R$2:$S$46,2,FALSE),【参考】数式用!$O$2:$Q$2,0)),10)))))))</f>
        <v>#N/A</v>
      </c>
      <c r="AE115" s="88"/>
      <c r="AF115" s="77"/>
      <c r="AG115" s="109"/>
    </row>
    <row r="116" customFormat="false" ht="50" hidden="false" customHeight="true" outlineLevel="0" collapsed="false">
      <c r="A116" s="66" t="n">
        <f aca="false">A115+1</f>
        <v>77</v>
      </c>
      <c r="B116" s="94"/>
      <c r="C116" s="94"/>
      <c r="D116" s="94"/>
      <c r="E116" s="94"/>
      <c r="F116" s="94"/>
      <c r="G116" s="94"/>
      <c r="H116" s="94"/>
      <c r="I116" s="94"/>
      <c r="J116" s="94"/>
      <c r="K116" s="94"/>
      <c r="L116" s="95"/>
      <c r="M116" s="95"/>
      <c r="N116" s="95"/>
      <c r="O116" s="95"/>
      <c r="P116" s="95"/>
      <c r="Q116" s="110"/>
      <c r="R116" s="110"/>
      <c r="S116" s="110"/>
      <c r="T116" s="110"/>
      <c r="U116" s="110"/>
      <c r="V116" s="95"/>
      <c r="W116" s="95"/>
      <c r="X116" s="70"/>
      <c r="Y116" s="70"/>
      <c r="Z116" s="84" t="e">
        <f aca="false">IFERROR(VLOOKUP(X116, 【参考】数式用!$A$2:$B$46, 2, FALSE), "")))</f>
        <v>#N/A</v>
      </c>
      <c r="AA116" s="85"/>
      <c r="AB116" s="86"/>
      <c r="AC116" s="87" t="n">
        <f aca="false">AA116-AB116</f>
        <v>0</v>
      </c>
      <c r="AD116" s="75" t="e">
        <f aca="false">IF(B116="", "", IF(COUNTIF(X116,"*独自*"),"数式を削除して手入力",IFERROR(INDEX(【参考】数式用!$O$3:'【参考】数式用'!$Q$440,MATCH(Q116&amp;V116,【参考】数式用!$N$3:'【参考】数式用'!$N$440,0),MATCH(VLOOKUP(X116,【参考】数式用!$R$2:$S$46,2,FALSE),【参考】数式用!$O$2:$Q$2,0)),10)))))))</f>
        <v>#N/A</v>
      </c>
      <c r="AE116" s="88"/>
      <c r="AF116" s="77"/>
      <c r="AG116" s="109"/>
    </row>
    <row r="117" customFormat="false" ht="50" hidden="false" customHeight="true" outlineLevel="0" collapsed="false">
      <c r="A117" s="66" t="n">
        <f aca="false">A116+1</f>
        <v>78</v>
      </c>
      <c r="B117" s="94"/>
      <c r="C117" s="94"/>
      <c r="D117" s="94"/>
      <c r="E117" s="94"/>
      <c r="F117" s="94"/>
      <c r="G117" s="94"/>
      <c r="H117" s="94"/>
      <c r="I117" s="94"/>
      <c r="J117" s="94"/>
      <c r="K117" s="94"/>
      <c r="L117" s="95"/>
      <c r="M117" s="95"/>
      <c r="N117" s="95"/>
      <c r="O117" s="95"/>
      <c r="P117" s="95"/>
      <c r="Q117" s="110"/>
      <c r="R117" s="110"/>
      <c r="S117" s="110"/>
      <c r="T117" s="110"/>
      <c r="U117" s="110"/>
      <c r="V117" s="95"/>
      <c r="W117" s="95"/>
      <c r="X117" s="70"/>
      <c r="Y117" s="70"/>
      <c r="Z117" s="84" t="e">
        <f aca="false">IFERROR(VLOOKUP(X117, 【参考】数式用!$A$2:$B$46, 2, FALSE), "")))</f>
        <v>#N/A</v>
      </c>
      <c r="AA117" s="85"/>
      <c r="AB117" s="86"/>
      <c r="AC117" s="87" t="n">
        <f aca="false">AA117-AB117</f>
        <v>0</v>
      </c>
      <c r="AD117" s="75" t="e">
        <f aca="false">IF(B117="", "", IF(COUNTIF(X117,"*独自*"),"数式を削除して手入力",IFERROR(INDEX(【参考】数式用!$O$3:'【参考】数式用'!$Q$440,MATCH(Q117&amp;V117,【参考】数式用!$N$3:'【参考】数式用'!$N$440,0),MATCH(VLOOKUP(X117,【参考】数式用!$R$2:$S$46,2,FALSE),【参考】数式用!$O$2:$Q$2,0)),10)))))))</f>
        <v>#N/A</v>
      </c>
      <c r="AE117" s="88"/>
      <c r="AF117" s="77"/>
      <c r="AG117" s="109"/>
    </row>
    <row r="118" customFormat="false" ht="50" hidden="false" customHeight="true" outlineLevel="0" collapsed="false">
      <c r="A118" s="66" t="n">
        <f aca="false">A117+1</f>
        <v>79</v>
      </c>
      <c r="B118" s="94"/>
      <c r="C118" s="94"/>
      <c r="D118" s="94"/>
      <c r="E118" s="94"/>
      <c r="F118" s="94"/>
      <c r="G118" s="94"/>
      <c r="H118" s="94"/>
      <c r="I118" s="94"/>
      <c r="J118" s="94"/>
      <c r="K118" s="94"/>
      <c r="L118" s="95"/>
      <c r="M118" s="95"/>
      <c r="N118" s="95"/>
      <c r="O118" s="95"/>
      <c r="P118" s="95"/>
      <c r="Q118" s="110"/>
      <c r="R118" s="110"/>
      <c r="S118" s="110"/>
      <c r="T118" s="110"/>
      <c r="U118" s="110"/>
      <c r="V118" s="95"/>
      <c r="W118" s="95"/>
      <c r="X118" s="70"/>
      <c r="Y118" s="70"/>
      <c r="Z118" s="84" t="e">
        <f aca="false">IFERROR(VLOOKUP(X118, 【参考】数式用!$A$2:$B$46, 2, FALSE), "")))</f>
        <v>#N/A</v>
      </c>
      <c r="AA118" s="85"/>
      <c r="AB118" s="86"/>
      <c r="AC118" s="87" t="n">
        <f aca="false">AA118-AB118</f>
        <v>0</v>
      </c>
      <c r="AD118" s="75" t="e">
        <f aca="false">IF(B118="", "", IF(COUNTIF(X118,"*独自*"),"数式を削除して手入力",IFERROR(INDEX(【参考】数式用!$O$3:'【参考】数式用'!$Q$440,MATCH(Q118&amp;V118,【参考】数式用!$N$3:'【参考】数式用'!$N$440,0),MATCH(VLOOKUP(X118,【参考】数式用!$R$2:$S$46,2,FALSE),【参考】数式用!$O$2:$Q$2,0)),10)))))))</f>
        <v>#N/A</v>
      </c>
      <c r="AE118" s="88"/>
      <c r="AF118" s="77"/>
      <c r="AG118" s="109"/>
    </row>
    <row r="119" customFormat="false" ht="50" hidden="false" customHeight="true" outlineLevel="0" collapsed="false">
      <c r="A119" s="66" t="n">
        <f aca="false">A118+1</f>
        <v>80</v>
      </c>
      <c r="B119" s="94"/>
      <c r="C119" s="94"/>
      <c r="D119" s="94"/>
      <c r="E119" s="94"/>
      <c r="F119" s="94"/>
      <c r="G119" s="94"/>
      <c r="H119" s="94"/>
      <c r="I119" s="94"/>
      <c r="J119" s="94"/>
      <c r="K119" s="94"/>
      <c r="L119" s="95"/>
      <c r="M119" s="95"/>
      <c r="N119" s="95"/>
      <c r="O119" s="95"/>
      <c r="P119" s="95"/>
      <c r="Q119" s="110"/>
      <c r="R119" s="110"/>
      <c r="S119" s="110"/>
      <c r="T119" s="110"/>
      <c r="U119" s="110"/>
      <c r="V119" s="95"/>
      <c r="W119" s="95"/>
      <c r="X119" s="70"/>
      <c r="Y119" s="70"/>
      <c r="Z119" s="84" t="e">
        <f aca="false">IFERROR(VLOOKUP(X119, 【参考】数式用!$A$2:$B$46, 2, FALSE), "")))</f>
        <v>#N/A</v>
      </c>
      <c r="AA119" s="85"/>
      <c r="AB119" s="86"/>
      <c r="AC119" s="87" t="n">
        <f aca="false">AA119-AB119</f>
        <v>0</v>
      </c>
      <c r="AD119" s="75" t="e">
        <f aca="false">IF(B119="", "", IF(COUNTIF(X119,"*独自*"),"数式を削除して手入力",IFERROR(INDEX(【参考】数式用!$O$3:'【参考】数式用'!$Q$440,MATCH(Q119&amp;V119,【参考】数式用!$N$3:'【参考】数式用'!$N$440,0),MATCH(VLOOKUP(X119,【参考】数式用!$R$2:$S$46,2,FALSE),【参考】数式用!$O$2:$Q$2,0)),10)))))))</f>
        <v>#N/A</v>
      </c>
      <c r="AE119" s="88"/>
      <c r="AF119" s="77"/>
      <c r="AG119" s="109"/>
    </row>
    <row r="120" customFormat="false" ht="50" hidden="false" customHeight="true" outlineLevel="0" collapsed="false">
      <c r="A120" s="66" t="n">
        <f aca="false">A119+1</f>
        <v>81</v>
      </c>
      <c r="B120" s="94"/>
      <c r="C120" s="94"/>
      <c r="D120" s="94"/>
      <c r="E120" s="94"/>
      <c r="F120" s="94"/>
      <c r="G120" s="94"/>
      <c r="H120" s="94"/>
      <c r="I120" s="94"/>
      <c r="J120" s="94"/>
      <c r="K120" s="94"/>
      <c r="L120" s="95"/>
      <c r="M120" s="95"/>
      <c r="N120" s="95"/>
      <c r="O120" s="95"/>
      <c r="P120" s="95"/>
      <c r="Q120" s="110"/>
      <c r="R120" s="110"/>
      <c r="S120" s="110"/>
      <c r="T120" s="110"/>
      <c r="U120" s="110"/>
      <c r="V120" s="95"/>
      <c r="W120" s="95"/>
      <c r="X120" s="70"/>
      <c r="Y120" s="70"/>
      <c r="Z120" s="84" t="e">
        <f aca="false">IFERROR(VLOOKUP(X120, 【参考】数式用!$A$2:$B$46, 2, FALSE), "")))</f>
        <v>#N/A</v>
      </c>
      <c r="AA120" s="85"/>
      <c r="AB120" s="86"/>
      <c r="AC120" s="87" t="n">
        <f aca="false">AA120-AB120</f>
        <v>0</v>
      </c>
      <c r="AD120" s="75" t="e">
        <f aca="false">IF(B120="", "", IF(COUNTIF(X120,"*独自*"),"数式を削除して手入力",IFERROR(INDEX(【参考】数式用!$O$3:'【参考】数式用'!$Q$440,MATCH(Q120&amp;V120,【参考】数式用!$N$3:'【参考】数式用'!$N$440,0),MATCH(VLOOKUP(X120,【参考】数式用!$R$2:$S$46,2,FALSE),【参考】数式用!$O$2:$Q$2,0)),10)))))))</f>
        <v>#N/A</v>
      </c>
      <c r="AE120" s="88"/>
      <c r="AF120" s="77"/>
      <c r="AG120" s="109"/>
    </row>
    <row r="121" customFormat="false" ht="50" hidden="false" customHeight="true" outlineLevel="0" collapsed="false">
      <c r="A121" s="66" t="n">
        <f aca="false">A120+1</f>
        <v>82</v>
      </c>
      <c r="B121" s="94"/>
      <c r="C121" s="94"/>
      <c r="D121" s="94"/>
      <c r="E121" s="94"/>
      <c r="F121" s="94"/>
      <c r="G121" s="94"/>
      <c r="H121" s="94"/>
      <c r="I121" s="94"/>
      <c r="J121" s="94"/>
      <c r="K121" s="94"/>
      <c r="L121" s="95"/>
      <c r="M121" s="95"/>
      <c r="N121" s="95"/>
      <c r="O121" s="95"/>
      <c r="P121" s="95"/>
      <c r="Q121" s="110"/>
      <c r="R121" s="110"/>
      <c r="S121" s="110"/>
      <c r="T121" s="110"/>
      <c r="U121" s="110"/>
      <c r="V121" s="95"/>
      <c r="W121" s="95"/>
      <c r="X121" s="70"/>
      <c r="Y121" s="70"/>
      <c r="Z121" s="84" t="e">
        <f aca="false">IFERROR(VLOOKUP(X121, 【参考】数式用!$A$2:$B$46, 2, FALSE), "")))</f>
        <v>#N/A</v>
      </c>
      <c r="AA121" s="85"/>
      <c r="AB121" s="86"/>
      <c r="AC121" s="87" t="n">
        <f aca="false">AA121-AB121</f>
        <v>0</v>
      </c>
      <c r="AD121" s="75" t="e">
        <f aca="false">IF(B121="", "", IF(COUNTIF(X121,"*独自*"),"数式を削除して手入力",IFERROR(INDEX(【参考】数式用!$O$3:'【参考】数式用'!$Q$440,MATCH(Q121&amp;V121,【参考】数式用!$N$3:'【参考】数式用'!$N$440,0),MATCH(VLOOKUP(X121,【参考】数式用!$R$2:$S$46,2,FALSE),【参考】数式用!$O$2:$Q$2,0)),10)))))))</f>
        <v>#N/A</v>
      </c>
      <c r="AE121" s="88"/>
      <c r="AF121" s="77"/>
      <c r="AG121" s="109"/>
    </row>
    <row r="122" customFormat="false" ht="50" hidden="false" customHeight="true" outlineLevel="0" collapsed="false">
      <c r="A122" s="66" t="n">
        <f aca="false">A121+1</f>
        <v>83</v>
      </c>
      <c r="B122" s="94"/>
      <c r="C122" s="94"/>
      <c r="D122" s="94"/>
      <c r="E122" s="94"/>
      <c r="F122" s="94"/>
      <c r="G122" s="94"/>
      <c r="H122" s="94"/>
      <c r="I122" s="94"/>
      <c r="J122" s="94"/>
      <c r="K122" s="94"/>
      <c r="L122" s="95"/>
      <c r="M122" s="95"/>
      <c r="N122" s="95"/>
      <c r="O122" s="95"/>
      <c r="P122" s="95"/>
      <c r="Q122" s="110"/>
      <c r="R122" s="110"/>
      <c r="S122" s="110"/>
      <c r="T122" s="110"/>
      <c r="U122" s="110"/>
      <c r="V122" s="95"/>
      <c r="W122" s="95"/>
      <c r="X122" s="70"/>
      <c r="Y122" s="70"/>
      <c r="Z122" s="84" t="e">
        <f aca="false">IFERROR(VLOOKUP(X122, 【参考】数式用!$A$2:$B$46, 2, FALSE), "")))</f>
        <v>#N/A</v>
      </c>
      <c r="AA122" s="85"/>
      <c r="AB122" s="86"/>
      <c r="AC122" s="87" t="n">
        <f aca="false">AA122-AB122</f>
        <v>0</v>
      </c>
      <c r="AD122" s="75" t="e">
        <f aca="false">IF(B122="", "", IF(COUNTIF(X122,"*独自*"),"数式を削除して手入力",IFERROR(INDEX(【参考】数式用!$O$3:'【参考】数式用'!$Q$440,MATCH(Q122&amp;V122,【参考】数式用!$N$3:'【参考】数式用'!$N$440,0),MATCH(VLOOKUP(X122,【参考】数式用!$R$2:$S$46,2,FALSE),【参考】数式用!$O$2:$Q$2,0)),10)))))))</f>
        <v>#N/A</v>
      </c>
      <c r="AE122" s="88"/>
      <c r="AF122" s="77"/>
      <c r="AG122" s="109"/>
    </row>
    <row r="123" customFormat="false" ht="50" hidden="false" customHeight="true" outlineLevel="0" collapsed="false">
      <c r="A123" s="66" t="n">
        <f aca="false">A122+1</f>
        <v>84</v>
      </c>
      <c r="B123" s="94"/>
      <c r="C123" s="94"/>
      <c r="D123" s="94"/>
      <c r="E123" s="94"/>
      <c r="F123" s="94"/>
      <c r="G123" s="94"/>
      <c r="H123" s="94"/>
      <c r="I123" s="94"/>
      <c r="J123" s="94"/>
      <c r="K123" s="94"/>
      <c r="L123" s="95"/>
      <c r="M123" s="95"/>
      <c r="N123" s="95"/>
      <c r="O123" s="95"/>
      <c r="P123" s="95"/>
      <c r="Q123" s="110"/>
      <c r="R123" s="110"/>
      <c r="S123" s="110"/>
      <c r="T123" s="110"/>
      <c r="U123" s="110"/>
      <c r="V123" s="95"/>
      <c r="W123" s="95"/>
      <c r="X123" s="70"/>
      <c r="Y123" s="70"/>
      <c r="Z123" s="84" t="e">
        <f aca="false">IFERROR(VLOOKUP(X123, 【参考】数式用!$A$2:$B$46, 2, FALSE), "")))</f>
        <v>#N/A</v>
      </c>
      <c r="AA123" s="85"/>
      <c r="AB123" s="86"/>
      <c r="AC123" s="87" t="n">
        <f aca="false">AA123-AB123</f>
        <v>0</v>
      </c>
      <c r="AD123" s="75" t="e">
        <f aca="false">IF(B123="", "", IF(COUNTIF(X123,"*独自*"),"数式を削除して手入力",IFERROR(INDEX(【参考】数式用!$O$3:'【参考】数式用'!$Q$440,MATCH(Q123&amp;V123,【参考】数式用!$N$3:'【参考】数式用'!$N$440,0),MATCH(VLOOKUP(X123,【参考】数式用!$R$2:$S$46,2,FALSE),【参考】数式用!$O$2:$Q$2,0)),10)))))))</f>
        <v>#N/A</v>
      </c>
      <c r="AE123" s="88"/>
      <c r="AF123" s="77"/>
      <c r="AG123" s="109"/>
    </row>
    <row r="124" customFormat="false" ht="50" hidden="false" customHeight="true" outlineLevel="0" collapsed="false">
      <c r="A124" s="66" t="n">
        <f aca="false">A123+1</f>
        <v>85</v>
      </c>
      <c r="B124" s="94"/>
      <c r="C124" s="94"/>
      <c r="D124" s="94"/>
      <c r="E124" s="94"/>
      <c r="F124" s="94"/>
      <c r="G124" s="94"/>
      <c r="H124" s="94"/>
      <c r="I124" s="94"/>
      <c r="J124" s="94"/>
      <c r="K124" s="94"/>
      <c r="L124" s="95"/>
      <c r="M124" s="95"/>
      <c r="N124" s="95"/>
      <c r="O124" s="95"/>
      <c r="P124" s="95"/>
      <c r="Q124" s="110"/>
      <c r="R124" s="110"/>
      <c r="S124" s="110"/>
      <c r="T124" s="110"/>
      <c r="U124" s="110"/>
      <c r="V124" s="95"/>
      <c r="W124" s="95"/>
      <c r="X124" s="70"/>
      <c r="Y124" s="70"/>
      <c r="Z124" s="84" t="e">
        <f aca="false">IFERROR(VLOOKUP(X124, 【参考】数式用!$A$2:$B$46, 2, FALSE), "")))</f>
        <v>#N/A</v>
      </c>
      <c r="AA124" s="85"/>
      <c r="AB124" s="86"/>
      <c r="AC124" s="87" t="n">
        <f aca="false">AA124-AB124</f>
        <v>0</v>
      </c>
      <c r="AD124" s="75" t="e">
        <f aca="false">IF(B124="", "", IF(COUNTIF(X124,"*独自*"),"数式を削除して手入力",IFERROR(INDEX(【参考】数式用!$O$3:'【参考】数式用'!$Q$440,MATCH(Q124&amp;V124,【参考】数式用!$N$3:'【参考】数式用'!$N$440,0),MATCH(VLOOKUP(X124,【参考】数式用!$R$2:$S$46,2,FALSE),【参考】数式用!$O$2:$Q$2,0)),10)))))))</f>
        <v>#N/A</v>
      </c>
      <c r="AE124" s="88"/>
      <c r="AF124" s="77"/>
      <c r="AG124" s="109"/>
    </row>
    <row r="125" customFormat="false" ht="50" hidden="false" customHeight="true" outlineLevel="0" collapsed="false">
      <c r="A125" s="66" t="n">
        <f aca="false">A124+1</f>
        <v>86</v>
      </c>
      <c r="B125" s="94"/>
      <c r="C125" s="94"/>
      <c r="D125" s="94"/>
      <c r="E125" s="94"/>
      <c r="F125" s="94"/>
      <c r="G125" s="94"/>
      <c r="H125" s="94"/>
      <c r="I125" s="94"/>
      <c r="J125" s="94"/>
      <c r="K125" s="94"/>
      <c r="L125" s="95"/>
      <c r="M125" s="95"/>
      <c r="N125" s="95"/>
      <c r="O125" s="95"/>
      <c r="P125" s="95"/>
      <c r="Q125" s="110"/>
      <c r="R125" s="110"/>
      <c r="S125" s="110"/>
      <c r="T125" s="110"/>
      <c r="U125" s="110"/>
      <c r="V125" s="95"/>
      <c r="W125" s="95"/>
      <c r="X125" s="70"/>
      <c r="Y125" s="70"/>
      <c r="Z125" s="84" t="e">
        <f aca="false">IFERROR(VLOOKUP(X125, 【参考】数式用!$A$2:$B$46, 2, FALSE), "")))</f>
        <v>#N/A</v>
      </c>
      <c r="AA125" s="85"/>
      <c r="AB125" s="86"/>
      <c r="AC125" s="87" t="n">
        <f aca="false">AA125-AB125</f>
        <v>0</v>
      </c>
      <c r="AD125" s="75" t="e">
        <f aca="false">IF(B125="", "", IF(COUNTIF(X125,"*独自*"),"数式を削除して手入力",IFERROR(INDEX(【参考】数式用!$O$3:'【参考】数式用'!$Q$440,MATCH(Q125&amp;V125,【参考】数式用!$N$3:'【参考】数式用'!$N$440,0),MATCH(VLOOKUP(X125,【参考】数式用!$R$2:$S$46,2,FALSE),【参考】数式用!$O$2:$Q$2,0)),10)))))))</f>
        <v>#N/A</v>
      </c>
      <c r="AE125" s="88"/>
      <c r="AF125" s="77"/>
      <c r="AG125" s="109"/>
    </row>
    <row r="126" customFormat="false" ht="50" hidden="false" customHeight="true" outlineLevel="0" collapsed="false">
      <c r="A126" s="66" t="n">
        <f aca="false">A125+1</f>
        <v>87</v>
      </c>
      <c r="B126" s="94"/>
      <c r="C126" s="94"/>
      <c r="D126" s="94"/>
      <c r="E126" s="94"/>
      <c r="F126" s="94"/>
      <c r="G126" s="94"/>
      <c r="H126" s="94"/>
      <c r="I126" s="94"/>
      <c r="J126" s="94"/>
      <c r="K126" s="94"/>
      <c r="L126" s="95"/>
      <c r="M126" s="95"/>
      <c r="N126" s="95"/>
      <c r="O126" s="95"/>
      <c r="P126" s="95"/>
      <c r="Q126" s="110"/>
      <c r="R126" s="110"/>
      <c r="S126" s="110"/>
      <c r="T126" s="110"/>
      <c r="U126" s="110"/>
      <c r="V126" s="95"/>
      <c r="W126" s="95"/>
      <c r="X126" s="70"/>
      <c r="Y126" s="70"/>
      <c r="Z126" s="84" t="e">
        <f aca="false">IFERROR(VLOOKUP(X126, 【参考】数式用!$A$2:$B$46, 2, FALSE), "")))</f>
        <v>#N/A</v>
      </c>
      <c r="AA126" s="85"/>
      <c r="AB126" s="86"/>
      <c r="AC126" s="87" t="n">
        <f aca="false">AA126-AB126</f>
        <v>0</v>
      </c>
      <c r="AD126" s="75" t="e">
        <f aca="false">IF(B126="", "", IF(COUNTIF(X126,"*独自*"),"数式を削除して手入力",IFERROR(INDEX(【参考】数式用!$O$3:'【参考】数式用'!$Q$440,MATCH(Q126&amp;V126,【参考】数式用!$N$3:'【参考】数式用'!$N$440,0),MATCH(VLOOKUP(X126,【参考】数式用!$R$2:$S$46,2,FALSE),【参考】数式用!$O$2:$Q$2,0)),10)))))))</f>
        <v>#N/A</v>
      </c>
      <c r="AE126" s="88"/>
      <c r="AF126" s="77"/>
      <c r="AG126" s="109"/>
    </row>
    <row r="127" customFormat="false" ht="50" hidden="false" customHeight="true" outlineLevel="0" collapsed="false">
      <c r="A127" s="66" t="n">
        <f aca="false">A126+1</f>
        <v>88</v>
      </c>
      <c r="B127" s="94"/>
      <c r="C127" s="94"/>
      <c r="D127" s="94"/>
      <c r="E127" s="94"/>
      <c r="F127" s="94"/>
      <c r="G127" s="94"/>
      <c r="H127" s="94"/>
      <c r="I127" s="94"/>
      <c r="J127" s="94"/>
      <c r="K127" s="94"/>
      <c r="L127" s="95"/>
      <c r="M127" s="95"/>
      <c r="N127" s="95"/>
      <c r="O127" s="95"/>
      <c r="P127" s="95"/>
      <c r="Q127" s="110"/>
      <c r="R127" s="110"/>
      <c r="S127" s="110"/>
      <c r="T127" s="110"/>
      <c r="U127" s="110"/>
      <c r="V127" s="95"/>
      <c r="W127" s="95"/>
      <c r="X127" s="70"/>
      <c r="Y127" s="70"/>
      <c r="Z127" s="84" t="e">
        <f aca="false">IFERROR(VLOOKUP(X127, 【参考】数式用!$A$2:$B$46, 2, FALSE), "")))</f>
        <v>#N/A</v>
      </c>
      <c r="AA127" s="85"/>
      <c r="AB127" s="86"/>
      <c r="AC127" s="87" t="n">
        <f aca="false">AA127-AB127</f>
        <v>0</v>
      </c>
      <c r="AD127" s="75" t="e">
        <f aca="false">IF(B127="", "", IF(COUNTIF(X127,"*独自*"),"数式を削除して手入力",IFERROR(INDEX(【参考】数式用!$O$3:'【参考】数式用'!$Q$440,MATCH(Q127&amp;V127,【参考】数式用!$N$3:'【参考】数式用'!$N$440,0),MATCH(VLOOKUP(X127,【参考】数式用!$R$2:$S$46,2,FALSE),【参考】数式用!$O$2:$Q$2,0)),10)))))))</f>
        <v>#N/A</v>
      </c>
      <c r="AE127" s="88"/>
      <c r="AF127" s="77"/>
      <c r="AG127" s="109"/>
    </row>
    <row r="128" customFormat="false" ht="50" hidden="false" customHeight="true" outlineLevel="0" collapsed="false">
      <c r="A128" s="66" t="n">
        <f aca="false">A127+1</f>
        <v>89</v>
      </c>
      <c r="B128" s="94"/>
      <c r="C128" s="94"/>
      <c r="D128" s="94"/>
      <c r="E128" s="94"/>
      <c r="F128" s="94"/>
      <c r="G128" s="94"/>
      <c r="H128" s="94"/>
      <c r="I128" s="94"/>
      <c r="J128" s="94"/>
      <c r="K128" s="94"/>
      <c r="L128" s="95"/>
      <c r="M128" s="95"/>
      <c r="N128" s="95"/>
      <c r="O128" s="95"/>
      <c r="P128" s="95"/>
      <c r="Q128" s="110"/>
      <c r="R128" s="110"/>
      <c r="S128" s="110"/>
      <c r="T128" s="110"/>
      <c r="U128" s="110"/>
      <c r="V128" s="95"/>
      <c r="W128" s="95"/>
      <c r="X128" s="70"/>
      <c r="Y128" s="70"/>
      <c r="Z128" s="84" t="e">
        <f aca="false">IFERROR(VLOOKUP(X128, 【参考】数式用!$A$2:$B$46, 2, FALSE), "")))</f>
        <v>#N/A</v>
      </c>
      <c r="AA128" s="85"/>
      <c r="AB128" s="86"/>
      <c r="AC128" s="87" t="n">
        <f aca="false">AA128-AB128</f>
        <v>0</v>
      </c>
      <c r="AD128" s="75" t="e">
        <f aca="false">IF(B128="", "", IF(COUNTIF(X128,"*独自*"),"数式を削除して手入力",IFERROR(INDEX(【参考】数式用!$O$3:'【参考】数式用'!$Q$440,MATCH(Q128&amp;V128,【参考】数式用!$N$3:'【参考】数式用'!$N$440,0),MATCH(VLOOKUP(X128,【参考】数式用!$R$2:$S$46,2,FALSE),【参考】数式用!$O$2:$Q$2,0)),10)))))))</f>
        <v>#N/A</v>
      </c>
      <c r="AE128" s="88"/>
      <c r="AF128" s="77"/>
      <c r="AG128" s="109"/>
    </row>
    <row r="129" customFormat="false" ht="50" hidden="false" customHeight="true" outlineLevel="0" collapsed="false">
      <c r="A129" s="66" t="n">
        <f aca="false">A128+1</f>
        <v>90</v>
      </c>
      <c r="B129" s="94"/>
      <c r="C129" s="94"/>
      <c r="D129" s="94"/>
      <c r="E129" s="94"/>
      <c r="F129" s="94"/>
      <c r="G129" s="94"/>
      <c r="H129" s="94"/>
      <c r="I129" s="94"/>
      <c r="J129" s="94"/>
      <c r="K129" s="94"/>
      <c r="L129" s="95"/>
      <c r="M129" s="95"/>
      <c r="N129" s="95"/>
      <c r="O129" s="95"/>
      <c r="P129" s="95"/>
      <c r="Q129" s="110"/>
      <c r="R129" s="110"/>
      <c r="S129" s="110"/>
      <c r="T129" s="110"/>
      <c r="U129" s="110"/>
      <c r="V129" s="95"/>
      <c r="W129" s="95"/>
      <c r="X129" s="70"/>
      <c r="Y129" s="70"/>
      <c r="Z129" s="84" t="e">
        <f aca="false">IFERROR(VLOOKUP(X129, 【参考】数式用!$A$2:$B$46, 2, FALSE), "")))</f>
        <v>#N/A</v>
      </c>
      <c r="AA129" s="85"/>
      <c r="AB129" s="86"/>
      <c r="AC129" s="87" t="n">
        <f aca="false">AA129-AB129</f>
        <v>0</v>
      </c>
      <c r="AD129" s="75" t="e">
        <f aca="false">IF(B129="", "", IF(COUNTIF(X129,"*独自*"),"数式を削除して手入力",IFERROR(INDEX(【参考】数式用!$O$3:'【参考】数式用'!$Q$440,MATCH(Q129&amp;V129,【参考】数式用!$N$3:'【参考】数式用'!$N$440,0),MATCH(VLOOKUP(X129,【参考】数式用!$R$2:$S$46,2,FALSE),【参考】数式用!$O$2:$Q$2,0)),10)))))))</f>
        <v>#N/A</v>
      </c>
      <c r="AE129" s="88"/>
      <c r="AF129" s="77"/>
      <c r="AG129" s="109"/>
    </row>
    <row r="130" customFormat="false" ht="50" hidden="false" customHeight="true" outlineLevel="0" collapsed="false">
      <c r="A130" s="66" t="n">
        <f aca="false">A129+1</f>
        <v>91</v>
      </c>
      <c r="B130" s="94"/>
      <c r="C130" s="94"/>
      <c r="D130" s="94"/>
      <c r="E130" s="94"/>
      <c r="F130" s="94"/>
      <c r="G130" s="94"/>
      <c r="H130" s="94"/>
      <c r="I130" s="94"/>
      <c r="J130" s="94"/>
      <c r="K130" s="94"/>
      <c r="L130" s="95"/>
      <c r="M130" s="95"/>
      <c r="N130" s="95"/>
      <c r="O130" s="95"/>
      <c r="P130" s="95"/>
      <c r="Q130" s="110"/>
      <c r="R130" s="110"/>
      <c r="S130" s="110"/>
      <c r="T130" s="110"/>
      <c r="U130" s="110"/>
      <c r="V130" s="95"/>
      <c r="W130" s="95"/>
      <c r="X130" s="70"/>
      <c r="Y130" s="70"/>
      <c r="Z130" s="84" t="e">
        <f aca="false">IFERROR(VLOOKUP(X130, 【参考】数式用!$A$2:$B$46, 2, FALSE), "")))</f>
        <v>#N/A</v>
      </c>
      <c r="AA130" s="85"/>
      <c r="AB130" s="86"/>
      <c r="AC130" s="87" t="n">
        <f aca="false">AA130-AB130</f>
        <v>0</v>
      </c>
      <c r="AD130" s="75" t="e">
        <f aca="false">IF(B130="", "", IF(COUNTIF(X130,"*独自*"),"数式を削除して手入力",IFERROR(INDEX(【参考】数式用!$O$3:'【参考】数式用'!$Q$440,MATCH(Q130&amp;V130,【参考】数式用!$N$3:'【参考】数式用'!$N$440,0),MATCH(VLOOKUP(X130,【参考】数式用!$R$2:$S$46,2,FALSE),【参考】数式用!$O$2:$Q$2,0)),10)))))))</f>
        <v>#N/A</v>
      </c>
      <c r="AE130" s="88"/>
      <c r="AF130" s="77"/>
      <c r="AG130" s="109"/>
    </row>
    <row r="131" customFormat="false" ht="50" hidden="false" customHeight="true" outlineLevel="0" collapsed="false">
      <c r="A131" s="66" t="n">
        <f aca="false">A130+1</f>
        <v>92</v>
      </c>
      <c r="B131" s="94"/>
      <c r="C131" s="94"/>
      <c r="D131" s="94"/>
      <c r="E131" s="94"/>
      <c r="F131" s="94"/>
      <c r="G131" s="94"/>
      <c r="H131" s="94"/>
      <c r="I131" s="94"/>
      <c r="J131" s="94"/>
      <c r="K131" s="94"/>
      <c r="L131" s="95"/>
      <c r="M131" s="95"/>
      <c r="N131" s="95"/>
      <c r="O131" s="95"/>
      <c r="P131" s="95"/>
      <c r="Q131" s="110"/>
      <c r="R131" s="110"/>
      <c r="S131" s="110"/>
      <c r="T131" s="110"/>
      <c r="U131" s="110"/>
      <c r="V131" s="95"/>
      <c r="W131" s="95"/>
      <c r="X131" s="70"/>
      <c r="Y131" s="70"/>
      <c r="Z131" s="84" t="e">
        <f aca="false">IFERROR(VLOOKUP(X131, 【参考】数式用!$A$2:$B$46, 2, FALSE), "")))</f>
        <v>#N/A</v>
      </c>
      <c r="AA131" s="85"/>
      <c r="AB131" s="86"/>
      <c r="AC131" s="87" t="n">
        <f aca="false">AA131-AB131</f>
        <v>0</v>
      </c>
      <c r="AD131" s="75" t="e">
        <f aca="false">IF(B131="", "", IF(COUNTIF(X131,"*独自*"),"数式を削除して手入力",IFERROR(INDEX(【参考】数式用!$O$3:'【参考】数式用'!$Q$440,MATCH(Q131&amp;V131,【参考】数式用!$N$3:'【参考】数式用'!$N$440,0),MATCH(VLOOKUP(X131,【参考】数式用!$R$2:$S$46,2,FALSE),【参考】数式用!$O$2:$Q$2,0)),10)))))))</f>
        <v>#N/A</v>
      </c>
      <c r="AE131" s="88"/>
      <c r="AF131" s="77"/>
      <c r="AG131" s="109"/>
    </row>
    <row r="132" customFormat="false" ht="50" hidden="false" customHeight="true" outlineLevel="0" collapsed="false">
      <c r="A132" s="66" t="n">
        <f aca="false">A131+1</f>
        <v>93</v>
      </c>
      <c r="B132" s="94"/>
      <c r="C132" s="94"/>
      <c r="D132" s="94"/>
      <c r="E132" s="94"/>
      <c r="F132" s="94"/>
      <c r="G132" s="94"/>
      <c r="H132" s="94"/>
      <c r="I132" s="94"/>
      <c r="J132" s="94"/>
      <c r="K132" s="94"/>
      <c r="L132" s="95"/>
      <c r="M132" s="95"/>
      <c r="N132" s="95"/>
      <c r="O132" s="95"/>
      <c r="P132" s="95"/>
      <c r="Q132" s="110"/>
      <c r="R132" s="110"/>
      <c r="S132" s="110"/>
      <c r="T132" s="110"/>
      <c r="U132" s="110"/>
      <c r="V132" s="95"/>
      <c r="W132" s="95"/>
      <c r="X132" s="70"/>
      <c r="Y132" s="70"/>
      <c r="Z132" s="84" t="e">
        <f aca="false">IFERROR(VLOOKUP(X132, 【参考】数式用!$A$2:$B$46, 2, FALSE), "")))</f>
        <v>#N/A</v>
      </c>
      <c r="AA132" s="85"/>
      <c r="AB132" s="86"/>
      <c r="AC132" s="87" t="n">
        <f aca="false">AA132-AB132</f>
        <v>0</v>
      </c>
      <c r="AD132" s="75" t="e">
        <f aca="false">IF(B132="", "", IF(COUNTIF(X132,"*独自*"),"数式を削除して手入力",IFERROR(INDEX(【参考】数式用!$O$3:'【参考】数式用'!$Q$440,MATCH(Q132&amp;V132,【参考】数式用!$N$3:'【参考】数式用'!$N$440,0),MATCH(VLOOKUP(X132,【参考】数式用!$R$2:$S$46,2,FALSE),【参考】数式用!$O$2:$Q$2,0)),10)))))))</f>
        <v>#N/A</v>
      </c>
      <c r="AE132" s="88"/>
      <c r="AF132" s="77"/>
      <c r="AG132" s="109"/>
    </row>
    <row r="133" customFormat="false" ht="50" hidden="false" customHeight="true" outlineLevel="0" collapsed="false">
      <c r="A133" s="66" t="n">
        <f aca="false">A132+1</f>
        <v>94</v>
      </c>
      <c r="B133" s="94"/>
      <c r="C133" s="94"/>
      <c r="D133" s="94"/>
      <c r="E133" s="94"/>
      <c r="F133" s="94"/>
      <c r="G133" s="94"/>
      <c r="H133" s="94"/>
      <c r="I133" s="94"/>
      <c r="J133" s="94"/>
      <c r="K133" s="94"/>
      <c r="L133" s="95"/>
      <c r="M133" s="95"/>
      <c r="N133" s="95"/>
      <c r="O133" s="95"/>
      <c r="P133" s="95"/>
      <c r="Q133" s="110"/>
      <c r="R133" s="110"/>
      <c r="S133" s="110"/>
      <c r="T133" s="110"/>
      <c r="U133" s="110"/>
      <c r="V133" s="95"/>
      <c r="W133" s="95"/>
      <c r="X133" s="70"/>
      <c r="Y133" s="70"/>
      <c r="Z133" s="84" t="e">
        <f aca="false">IFERROR(VLOOKUP(X133, 【参考】数式用!$A$2:$B$46, 2, FALSE), "")))</f>
        <v>#N/A</v>
      </c>
      <c r="AA133" s="85"/>
      <c r="AB133" s="86"/>
      <c r="AC133" s="87" t="n">
        <f aca="false">AA133-AB133</f>
        <v>0</v>
      </c>
      <c r="AD133" s="75" t="e">
        <f aca="false">IF(B133="", "", IF(COUNTIF(X133,"*独自*"),"数式を削除して手入力",IFERROR(INDEX(【参考】数式用!$O$3:'【参考】数式用'!$Q$440,MATCH(Q133&amp;V133,【参考】数式用!$N$3:'【参考】数式用'!$N$440,0),MATCH(VLOOKUP(X133,【参考】数式用!$R$2:$S$46,2,FALSE),【参考】数式用!$O$2:$Q$2,0)),10)))))))</f>
        <v>#N/A</v>
      </c>
      <c r="AE133" s="88"/>
      <c r="AF133" s="77"/>
      <c r="AG133" s="109"/>
    </row>
    <row r="134" customFormat="false" ht="50" hidden="false" customHeight="true" outlineLevel="0" collapsed="false">
      <c r="A134" s="66" t="n">
        <f aca="false">A133+1</f>
        <v>95</v>
      </c>
      <c r="B134" s="94"/>
      <c r="C134" s="94"/>
      <c r="D134" s="94"/>
      <c r="E134" s="94"/>
      <c r="F134" s="94"/>
      <c r="G134" s="94"/>
      <c r="H134" s="94"/>
      <c r="I134" s="94"/>
      <c r="J134" s="94"/>
      <c r="K134" s="94"/>
      <c r="L134" s="95"/>
      <c r="M134" s="95"/>
      <c r="N134" s="95"/>
      <c r="O134" s="95"/>
      <c r="P134" s="95"/>
      <c r="Q134" s="110"/>
      <c r="R134" s="110"/>
      <c r="S134" s="110"/>
      <c r="T134" s="110"/>
      <c r="U134" s="110"/>
      <c r="V134" s="95"/>
      <c r="W134" s="95"/>
      <c r="X134" s="70"/>
      <c r="Y134" s="70"/>
      <c r="Z134" s="84" t="e">
        <f aca="false">IFERROR(VLOOKUP(X134, 【参考】数式用!$A$2:$B$46, 2, FALSE), "")))</f>
        <v>#N/A</v>
      </c>
      <c r="AA134" s="85"/>
      <c r="AB134" s="86"/>
      <c r="AC134" s="87" t="n">
        <f aca="false">AA134-AB134</f>
        <v>0</v>
      </c>
      <c r="AD134" s="75" t="e">
        <f aca="false">IF(B134="", "", IF(COUNTIF(X134,"*独自*"),"数式を削除して手入力",IFERROR(INDEX(【参考】数式用!$O$3:'【参考】数式用'!$Q$440,MATCH(Q134&amp;V134,【参考】数式用!$N$3:'【参考】数式用'!$N$440,0),MATCH(VLOOKUP(X134,【参考】数式用!$R$2:$S$46,2,FALSE),【参考】数式用!$O$2:$Q$2,0)),10)))))))</f>
        <v>#N/A</v>
      </c>
      <c r="AE134" s="88"/>
      <c r="AF134" s="77"/>
      <c r="AG134" s="109"/>
    </row>
    <row r="135" customFormat="false" ht="50" hidden="false" customHeight="true" outlineLevel="0" collapsed="false">
      <c r="A135" s="66" t="n">
        <f aca="false">A134+1</f>
        <v>96</v>
      </c>
      <c r="B135" s="94"/>
      <c r="C135" s="94"/>
      <c r="D135" s="94"/>
      <c r="E135" s="94"/>
      <c r="F135" s="94"/>
      <c r="G135" s="94"/>
      <c r="H135" s="94"/>
      <c r="I135" s="94"/>
      <c r="J135" s="94"/>
      <c r="K135" s="94"/>
      <c r="L135" s="95"/>
      <c r="M135" s="95"/>
      <c r="N135" s="95"/>
      <c r="O135" s="95"/>
      <c r="P135" s="95"/>
      <c r="Q135" s="110"/>
      <c r="R135" s="110"/>
      <c r="S135" s="110"/>
      <c r="T135" s="110"/>
      <c r="U135" s="110"/>
      <c r="V135" s="95"/>
      <c r="W135" s="95"/>
      <c r="X135" s="70"/>
      <c r="Y135" s="70"/>
      <c r="Z135" s="84" t="e">
        <f aca="false">IFERROR(VLOOKUP(X135, 【参考】数式用!$A$2:$B$46, 2, FALSE), "")))</f>
        <v>#N/A</v>
      </c>
      <c r="AA135" s="85"/>
      <c r="AB135" s="86"/>
      <c r="AC135" s="87" t="n">
        <f aca="false">AA135-AB135</f>
        <v>0</v>
      </c>
      <c r="AD135" s="75" t="e">
        <f aca="false">IF(B135="", "", IF(COUNTIF(X135,"*独自*"),"数式を削除して手入力",IFERROR(INDEX(【参考】数式用!$O$3:'【参考】数式用'!$Q$440,MATCH(Q135&amp;V135,【参考】数式用!$N$3:'【参考】数式用'!$N$440,0),MATCH(VLOOKUP(X135,【参考】数式用!$R$2:$S$46,2,FALSE),【参考】数式用!$O$2:$Q$2,0)),10)))))))</f>
        <v>#N/A</v>
      </c>
      <c r="AE135" s="88"/>
      <c r="AF135" s="77"/>
      <c r="AG135" s="109"/>
    </row>
    <row r="136" customFormat="false" ht="50" hidden="false" customHeight="true" outlineLevel="0" collapsed="false">
      <c r="A136" s="66" t="n">
        <f aca="false">A135+1</f>
        <v>97</v>
      </c>
      <c r="B136" s="94"/>
      <c r="C136" s="94"/>
      <c r="D136" s="94"/>
      <c r="E136" s="94"/>
      <c r="F136" s="94"/>
      <c r="G136" s="94"/>
      <c r="H136" s="94"/>
      <c r="I136" s="94"/>
      <c r="J136" s="94"/>
      <c r="K136" s="94"/>
      <c r="L136" s="95"/>
      <c r="M136" s="95"/>
      <c r="N136" s="95"/>
      <c r="O136" s="95"/>
      <c r="P136" s="95"/>
      <c r="Q136" s="110"/>
      <c r="R136" s="110"/>
      <c r="S136" s="110"/>
      <c r="T136" s="110"/>
      <c r="U136" s="110"/>
      <c r="V136" s="95"/>
      <c r="W136" s="95"/>
      <c r="X136" s="70"/>
      <c r="Y136" s="70"/>
      <c r="Z136" s="84" t="e">
        <f aca="false">IFERROR(VLOOKUP(X136, 【参考】数式用!$A$2:$B$46, 2, FALSE), "")))</f>
        <v>#N/A</v>
      </c>
      <c r="AA136" s="85"/>
      <c r="AB136" s="86"/>
      <c r="AC136" s="87" t="n">
        <f aca="false">AA136-AB136</f>
        <v>0</v>
      </c>
      <c r="AD136" s="75" t="e">
        <f aca="false">IF(B136="", "", IF(COUNTIF(X136,"*独自*"),"数式を削除して手入力",IFERROR(INDEX(【参考】数式用!$O$3:'【参考】数式用'!$Q$440,MATCH(Q136&amp;V136,【参考】数式用!$N$3:'【参考】数式用'!$N$440,0),MATCH(VLOOKUP(X136,【参考】数式用!$R$2:$S$46,2,FALSE),【参考】数式用!$O$2:$Q$2,0)),10)))))))</f>
        <v>#N/A</v>
      </c>
      <c r="AE136" s="88"/>
      <c r="AF136" s="77"/>
      <c r="AG136" s="109"/>
    </row>
    <row r="137" customFormat="false" ht="50" hidden="false" customHeight="true" outlineLevel="0" collapsed="false">
      <c r="A137" s="66" t="n">
        <f aca="false">A136+1</f>
        <v>98</v>
      </c>
      <c r="B137" s="94"/>
      <c r="C137" s="94"/>
      <c r="D137" s="94"/>
      <c r="E137" s="94"/>
      <c r="F137" s="94"/>
      <c r="G137" s="94"/>
      <c r="H137" s="94"/>
      <c r="I137" s="94"/>
      <c r="J137" s="94"/>
      <c r="K137" s="94"/>
      <c r="L137" s="95"/>
      <c r="M137" s="95"/>
      <c r="N137" s="95"/>
      <c r="O137" s="95"/>
      <c r="P137" s="95"/>
      <c r="Q137" s="110"/>
      <c r="R137" s="110"/>
      <c r="S137" s="110"/>
      <c r="T137" s="110"/>
      <c r="U137" s="110"/>
      <c r="V137" s="95"/>
      <c r="W137" s="95"/>
      <c r="X137" s="70"/>
      <c r="Y137" s="70"/>
      <c r="Z137" s="84" t="e">
        <f aca="false">IFERROR(VLOOKUP(X137, 【参考】数式用!$A$2:$B$46, 2, FALSE), "")))</f>
        <v>#N/A</v>
      </c>
      <c r="AA137" s="85"/>
      <c r="AB137" s="86"/>
      <c r="AC137" s="87" t="n">
        <f aca="false">AA137-AB137</f>
        <v>0</v>
      </c>
      <c r="AD137" s="75" t="e">
        <f aca="false">IF(B137="", "", IF(COUNTIF(X137,"*独自*"),"数式を削除して手入力",IFERROR(INDEX(【参考】数式用!$O$3:'【参考】数式用'!$Q$440,MATCH(Q137&amp;V137,【参考】数式用!$N$3:'【参考】数式用'!$N$440,0),MATCH(VLOOKUP(X137,【参考】数式用!$R$2:$S$46,2,FALSE),【参考】数式用!$O$2:$Q$2,0)),10)))))))</f>
        <v>#N/A</v>
      </c>
      <c r="AE137" s="88"/>
      <c r="AF137" s="77"/>
      <c r="AG137" s="109"/>
    </row>
    <row r="138" customFormat="false" ht="50" hidden="false" customHeight="true" outlineLevel="0" collapsed="false">
      <c r="A138" s="66" t="n">
        <f aca="false">A137+1</f>
        <v>99</v>
      </c>
      <c r="B138" s="94"/>
      <c r="C138" s="94"/>
      <c r="D138" s="94"/>
      <c r="E138" s="94"/>
      <c r="F138" s="94"/>
      <c r="G138" s="94"/>
      <c r="H138" s="94"/>
      <c r="I138" s="94"/>
      <c r="J138" s="94"/>
      <c r="K138" s="94"/>
      <c r="L138" s="95"/>
      <c r="M138" s="95"/>
      <c r="N138" s="95"/>
      <c r="O138" s="95"/>
      <c r="P138" s="95"/>
      <c r="Q138" s="110"/>
      <c r="R138" s="110"/>
      <c r="S138" s="110"/>
      <c r="T138" s="110"/>
      <c r="U138" s="110"/>
      <c r="V138" s="95"/>
      <c r="W138" s="95"/>
      <c r="X138" s="70"/>
      <c r="Y138" s="70"/>
      <c r="Z138" s="84" t="e">
        <f aca="false">IFERROR(VLOOKUP(X138, 【参考】数式用!$A$2:$B$46, 2, FALSE), "")))</f>
        <v>#N/A</v>
      </c>
      <c r="AA138" s="85"/>
      <c r="AB138" s="86"/>
      <c r="AC138" s="87" t="n">
        <f aca="false">AA138-AB138</f>
        <v>0</v>
      </c>
      <c r="AD138" s="75" t="e">
        <f aca="false">IF(B138="", "", IF(COUNTIF(X138,"*独自*"),"数式を削除して手入力",IFERROR(INDEX(【参考】数式用!$O$3:'【参考】数式用'!$Q$440,MATCH(Q138&amp;V138,【参考】数式用!$N$3:'【参考】数式用'!$N$440,0),MATCH(VLOOKUP(X138,【参考】数式用!$R$2:$S$46,2,FALSE),【参考】数式用!$O$2:$Q$2,0)),10)))))))</f>
        <v>#N/A</v>
      </c>
      <c r="AE138" s="88"/>
      <c r="AF138" s="77"/>
      <c r="AG138" s="109"/>
    </row>
    <row r="139" customFormat="false" ht="50" hidden="false" customHeight="true" outlineLevel="0" collapsed="false">
      <c r="A139" s="66" t="n">
        <f aca="false">A138+1</f>
        <v>100</v>
      </c>
      <c r="B139" s="111"/>
      <c r="C139" s="111"/>
      <c r="D139" s="111"/>
      <c r="E139" s="111"/>
      <c r="F139" s="111"/>
      <c r="G139" s="111"/>
      <c r="H139" s="111"/>
      <c r="I139" s="111"/>
      <c r="J139" s="111"/>
      <c r="K139" s="111"/>
      <c r="L139" s="112"/>
      <c r="M139" s="112"/>
      <c r="N139" s="112"/>
      <c r="O139" s="112"/>
      <c r="P139" s="112"/>
      <c r="Q139" s="113"/>
      <c r="R139" s="113"/>
      <c r="S139" s="113"/>
      <c r="T139" s="113"/>
      <c r="U139" s="113"/>
      <c r="V139" s="112"/>
      <c r="W139" s="112"/>
      <c r="X139" s="114"/>
      <c r="Y139" s="114"/>
      <c r="Z139" s="115" t="e">
        <f aca="false">IFERROR(VLOOKUP(X139, 【参考】数式用!$A$2:$B$46, 2, FALSE), "")))</f>
        <v>#N/A</v>
      </c>
      <c r="AA139" s="116"/>
      <c r="AB139" s="117"/>
      <c r="AC139" s="118" t="n">
        <f aca="false">AA139-AB139</f>
        <v>0</v>
      </c>
      <c r="AD139" s="75" t="e">
        <f aca="false">IF(B139="", "", IF(COUNTIF(X139,"*独自*"),"数式を削除して手入力",IFERROR(INDEX(【参考】数式用!$O$3:'【参考】数式用'!$Q$440,MATCH(Q139&amp;V139,【参考】数式用!$N$3:'【参考】数式用'!$N$440,0),MATCH(VLOOKUP(X139,【参考】数式用!$R$2:$S$46,2,FALSE),【参考】数式用!$O$2:$Q$2,0)),10)))))))</f>
        <v>#N/A</v>
      </c>
      <c r="AE139" s="119"/>
      <c r="AF139" s="77"/>
      <c r="AG139" s="109"/>
    </row>
    <row r="140" customFormat="false" ht="20.25" hidden="false" customHeight="true" outlineLevel="0" collapsed="false">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c r="AB140" s="13"/>
      <c r="AC140" s="13"/>
      <c r="AD140" s="13"/>
    </row>
    <row r="141" customFormat="false" ht="20.25" hidden="false" customHeight="true" outlineLevel="0" collapsed="false">
      <c r="A141" s="120"/>
      <c r="B141" s="121"/>
      <c r="C141" s="121"/>
      <c r="D141" s="121"/>
      <c r="E141" s="121"/>
      <c r="F141" s="121"/>
      <c r="G141" s="121"/>
      <c r="H141" s="121"/>
      <c r="I141" s="121"/>
      <c r="J141" s="121"/>
      <c r="K141" s="121"/>
      <c r="L141" s="121"/>
      <c r="M141" s="121"/>
      <c r="N141" s="121"/>
      <c r="O141" s="121"/>
      <c r="P141" s="121"/>
      <c r="Q141" s="121"/>
      <c r="R141" s="121"/>
      <c r="S141" s="121"/>
      <c r="T141" s="121"/>
      <c r="U141" s="121"/>
      <c r="V141" s="121"/>
      <c r="W141" s="121"/>
      <c r="X141" s="121"/>
      <c r="Y141" s="121"/>
      <c r="Z141" s="121"/>
      <c r="AA141" s="13"/>
      <c r="AB141" s="13"/>
      <c r="AC141" s="13"/>
      <c r="AD141" s="13"/>
    </row>
    <row r="142" customFormat="false" ht="20.25" hidden="false" customHeight="true" outlineLevel="0" collapsed="false">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row>
    <row r="143" customFormat="false" ht="20.15" hidden="false" customHeight="true" outlineLevel="0" collapsed="false">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c r="AB143" s="13"/>
      <c r="AC143" s="13"/>
      <c r="AD143" s="13"/>
    </row>
    <row r="144" customFormat="false" ht="20.15" hidden="false" customHeight="true" outlineLevel="0" collapsed="false">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c r="AB144" s="13"/>
      <c r="AC144" s="13"/>
      <c r="AD144" s="13"/>
    </row>
    <row r="145" customFormat="false" ht="20.15" hidden="false" customHeight="true" outlineLevel="0" collapsed="false">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row>
    <row r="146" customFormat="false" ht="20.15" hidden="false" customHeight="true" outlineLevel="0" collapsed="false">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row>
    <row r="147" customFormat="false" ht="20.15" hidden="false" customHeight="true" outlineLevel="0" collapsed="false">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row>
    <row r="148" customFormat="false" ht="20.15" hidden="false" customHeight="true" outlineLevel="0" collapsed="false">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c r="AB148" s="13"/>
      <c r="AC148" s="13"/>
      <c r="AD148" s="13"/>
    </row>
    <row r="149" customFormat="false" ht="20.15" hidden="false" customHeight="true" outlineLevel="0" collapsed="false">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c r="AB149" s="13"/>
      <c r="AC149" s="13"/>
      <c r="AD149" s="13"/>
    </row>
    <row r="150" customFormat="false" ht="20.15" hidden="false" customHeight="true" outlineLevel="0" collapsed="false">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c r="AB150" s="13"/>
      <c r="AC150" s="13"/>
      <c r="AD150" s="13"/>
    </row>
    <row r="151" customFormat="false" ht="20.15" hidden="false" customHeight="true" outlineLevel="0" collapsed="false">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c r="AB151" s="13"/>
      <c r="AC151" s="13"/>
      <c r="AD151" s="13"/>
    </row>
    <row r="152" customFormat="false" ht="20.15" hidden="false" customHeight="true" outlineLevel="0" collapsed="false">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row>
    <row r="153" customFormat="false" ht="20.15" hidden="false" customHeight="true" outlineLevel="0" collapsed="false">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c r="AB153" s="13"/>
      <c r="AC153" s="13"/>
      <c r="AD153" s="13"/>
    </row>
    <row r="154" customFormat="false" ht="20.15" hidden="false" customHeight="true" outlineLevel="0" collapsed="false">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row>
    <row r="155" customFormat="false" ht="20.15" hidden="false" customHeight="true" outlineLevel="0" collapsed="false">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row>
    <row r="156" customFormat="false" ht="20.15" hidden="false" customHeight="true" outlineLevel="0" collapsed="false">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c r="AB156" s="13"/>
      <c r="AC156" s="13"/>
      <c r="AD156" s="13"/>
    </row>
    <row r="157" customFormat="false" ht="20.15" hidden="false" customHeight="true" outlineLevel="0" collapsed="false">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c r="AB157" s="13"/>
      <c r="AC157" s="13"/>
      <c r="AD157" s="13"/>
    </row>
    <row r="158" customFormat="false" ht="20.15" hidden="false" customHeight="true" outlineLevel="0" collapsed="false">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row>
    <row r="159" customFormat="false" ht="20.15" hidden="false" customHeight="true" outlineLevel="0" collapsed="false">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c r="AB159" s="13"/>
      <c r="AC159" s="13"/>
      <c r="AD159" s="13"/>
    </row>
    <row r="160" customFormat="false" ht="20.15" hidden="false" customHeight="true" outlineLevel="0" collapsed="false">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c r="AB160" s="13"/>
      <c r="AC160" s="13"/>
      <c r="AD160" s="13"/>
    </row>
    <row r="161" customFormat="false" ht="20.15" hidden="false" customHeight="true" outlineLevel="0" collapsed="false">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c r="AB161" s="13"/>
      <c r="AC161" s="13"/>
      <c r="AD161" s="13"/>
    </row>
    <row r="162" customFormat="false" ht="20.15" hidden="false" customHeight="true" outlineLevel="0" collapsed="false">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c r="AB162" s="13"/>
      <c r="AC162" s="13"/>
      <c r="AD162" s="13"/>
    </row>
    <row r="163" customFormat="false" ht="20.15" hidden="false" customHeight="true" outlineLevel="0" collapsed="false">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c r="AB163" s="13"/>
      <c r="AC163" s="13"/>
      <c r="AD163" s="13"/>
    </row>
    <row r="164" customFormat="false" ht="20.15" hidden="false" customHeight="true" outlineLevel="0" collapsed="false">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row>
    <row r="165" customFormat="false" ht="20.15" hidden="false" customHeight="true" outlineLevel="0" collapsed="false">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c r="AB165" s="13"/>
      <c r="AC165" s="13"/>
      <c r="AD165" s="13"/>
    </row>
    <row r="166" customFormat="false" ht="20.15" hidden="false" customHeight="true" outlineLevel="0" collapsed="false">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row>
    <row r="167" customFormat="false" ht="20.15" hidden="false" customHeight="true" outlineLevel="0" collapsed="false">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c r="AB167" s="13"/>
      <c r="AC167" s="13"/>
      <c r="AD167" s="13"/>
    </row>
    <row r="168" customFormat="false" ht="20.15" hidden="false" customHeight="true" outlineLevel="0" collapsed="false">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c r="AB168" s="13"/>
      <c r="AC168" s="13"/>
      <c r="AD168" s="13"/>
    </row>
    <row r="169" customFormat="false" ht="20.15" hidden="false" customHeight="true" outlineLevel="0" collapsed="false">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c r="AB169" s="13"/>
      <c r="AC169" s="13"/>
      <c r="AD169" s="13"/>
    </row>
    <row r="170" customFormat="false" ht="20.15" hidden="false" customHeight="true" outlineLevel="0" collapsed="false">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row>
    <row r="171" customFormat="false" ht="20.15" hidden="false" customHeight="true" outlineLevel="0" collapsed="false">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c r="AB171" s="13"/>
      <c r="AC171" s="13"/>
      <c r="AD171" s="13"/>
    </row>
    <row r="172" customFormat="false" ht="20.15" hidden="false" customHeight="true" outlineLevel="0" collapsed="false">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c r="AB172" s="13"/>
      <c r="AC172" s="13"/>
      <c r="AD172" s="13"/>
    </row>
    <row r="173" customFormat="false" ht="20.15" hidden="false" customHeight="true" outlineLevel="0" collapsed="false">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c r="AB173" s="13"/>
      <c r="AC173" s="13"/>
      <c r="AD173" s="13"/>
    </row>
    <row r="174" customFormat="false" ht="20.15" hidden="false" customHeight="true" outlineLevel="0" collapsed="false">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c r="AB174" s="13"/>
      <c r="AC174" s="13"/>
      <c r="AD174" s="13"/>
    </row>
    <row r="175" customFormat="false" ht="20.15" hidden="false" customHeight="true" outlineLevel="0" collapsed="false">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c r="AB175" s="13"/>
      <c r="AC175" s="13"/>
      <c r="AD175" s="13"/>
    </row>
    <row r="176" customFormat="false" ht="20.15" hidden="false" customHeight="true" outlineLevel="0" collapsed="false">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row>
    <row r="177" customFormat="false" ht="20.15" hidden="false" customHeight="true" outlineLevel="0" collapsed="false">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c r="AB177" s="13"/>
      <c r="AC177" s="13"/>
      <c r="AD177" s="13"/>
    </row>
    <row r="178" customFormat="false" ht="20.15" hidden="false" customHeight="true" outlineLevel="0" collapsed="false">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c r="AB178" s="13"/>
      <c r="AC178" s="13"/>
      <c r="AD178" s="13"/>
    </row>
    <row r="179" customFormat="false" ht="20.15" hidden="false" customHeight="true" outlineLevel="0" collapsed="false">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c r="AB179" s="13"/>
      <c r="AC179" s="13"/>
      <c r="AD179" s="13"/>
    </row>
    <row r="180" customFormat="false" ht="20.15" hidden="false" customHeight="true" outlineLevel="0" collapsed="false">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c r="AB180" s="13"/>
      <c r="AC180" s="13"/>
      <c r="AD180" s="13"/>
    </row>
    <row r="181" customFormat="false" ht="20.15" hidden="false" customHeight="true" outlineLevel="0" collapsed="false">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c r="AB181" s="13"/>
      <c r="AC181" s="13"/>
      <c r="AD181" s="13"/>
    </row>
    <row r="182" customFormat="false" ht="20.15" hidden="false" customHeight="true" outlineLevel="0" collapsed="false">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row>
    <row r="183" customFormat="false" ht="20.15" hidden="false" customHeight="true" outlineLevel="0" collapsed="false">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c r="AB183" s="13"/>
      <c r="AC183" s="13"/>
      <c r="AD183" s="13"/>
    </row>
    <row r="184" customFormat="false" ht="20.15" hidden="false" customHeight="true" outlineLevel="0" collapsed="false">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c r="AB184" s="13"/>
      <c r="AC184" s="13"/>
      <c r="AD184" s="13"/>
    </row>
    <row r="185" customFormat="false" ht="20.15" hidden="false" customHeight="true" outlineLevel="0" collapsed="false">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c r="AB185" s="13"/>
      <c r="AC185" s="13"/>
      <c r="AD185" s="13"/>
    </row>
    <row r="186" customFormat="false" ht="20.15" hidden="false" customHeight="true" outlineLevel="0" collapsed="false">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c r="AB186" s="13"/>
      <c r="AC186" s="13"/>
      <c r="AD186" s="13"/>
    </row>
    <row r="187" customFormat="false" ht="20.15" hidden="false" customHeight="true" outlineLevel="0" collapsed="false">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c r="AB187" s="13"/>
      <c r="AC187" s="13"/>
      <c r="AD187" s="13"/>
    </row>
    <row r="188" customFormat="false" ht="20.15" hidden="false" customHeight="true" outlineLevel="0" collapsed="false">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row>
    <row r="189" customFormat="false" ht="20.15" hidden="false" customHeight="true" outlineLevel="0" collapsed="false">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c r="AB189" s="13"/>
      <c r="AC189" s="13"/>
      <c r="AD189" s="13"/>
    </row>
    <row r="190" customFormat="false" ht="20.15" hidden="false" customHeight="true" outlineLevel="0" collapsed="false">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row>
    <row r="191" customFormat="false" ht="20.15" hidden="false" customHeight="true" outlineLevel="0" collapsed="false">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c r="AB191" s="13"/>
      <c r="AC191" s="13"/>
      <c r="AD191" s="13"/>
    </row>
    <row r="192" customFormat="false" ht="20.15" hidden="false" customHeight="true" outlineLevel="0" collapsed="false">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c r="AB192" s="13"/>
      <c r="AC192" s="13"/>
      <c r="AD192" s="13"/>
    </row>
    <row r="193" customFormat="false" ht="20.15" hidden="false" customHeight="true" outlineLevel="0" collapsed="false">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c r="AB193" s="13"/>
      <c r="AC193" s="13"/>
      <c r="AD193" s="13"/>
    </row>
    <row r="194" customFormat="false" ht="20.15" hidden="false" customHeight="true" outlineLevel="0" collapsed="false">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c r="AB194" s="13"/>
      <c r="AC194" s="13"/>
      <c r="AD194" s="13"/>
    </row>
    <row r="195" customFormat="false" ht="20.15" hidden="false" customHeight="true" outlineLevel="0" collapsed="false">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c r="AB195" s="13"/>
      <c r="AC195" s="13"/>
      <c r="AD195" s="13"/>
    </row>
    <row r="196" customFormat="false" ht="20.15" hidden="false" customHeight="true" outlineLevel="0" collapsed="false">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c r="AB196" s="13"/>
      <c r="AC196" s="13"/>
      <c r="AD196" s="13"/>
    </row>
    <row r="197" customFormat="false" ht="20.15" hidden="false" customHeight="true" outlineLevel="0" collapsed="false">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c r="AB197" s="13"/>
      <c r="AC197" s="13"/>
      <c r="AD197" s="13"/>
    </row>
    <row r="198" customFormat="false" ht="20.15" hidden="false" customHeight="true" outlineLevel="0" collapsed="false">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c r="AB198" s="13"/>
      <c r="AC198" s="13"/>
      <c r="AD198" s="13"/>
    </row>
    <row r="199" customFormat="false" ht="20.15" hidden="false" customHeight="true" outlineLevel="0" collapsed="false">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c r="AB199" s="13"/>
      <c r="AC199" s="13"/>
      <c r="AD199" s="13"/>
    </row>
    <row r="200" customFormat="false" ht="20.15" hidden="false" customHeight="true" outlineLevel="0" collapsed="false">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c r="AB200" s="13"/>
      <c r="AC200" s="13"/>
      <c r="AD200" s="13"/>
    </row>
    <row r="201" customFormat="false" ht="20.15" hidden="false" customHeight="true" outlineLevel="0" collapsed="false">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c r="AB201" s="13"/>
      <c r="AC201" s="13"/>
      <c r="AD201" s="13"/>
    </row>
    <row r="202" customFormat="false" ht="20.15" hidden="false" customHeight="true" outlineLevel="0" collapsed="false">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c r="AB202" s="13"/>
      <c r="AC202" s="13"/>
      <c r="AD202" s="13"/>
    </row>
    <row r="203" customFormat="false" ht="20.15" hidden="false" customHeight="true" outlineLevel="0" collapsed="false">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c r="AB203" s="13"/>
      <c r="AC203" s="13"/>
      <c r="AD203" s="13"/>
    </row>
    <row r="204" customFormat="false" ht="20.15" hidden="false" customHeight="true" outlineLevel="0" collapsed="false">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c r="AB204" s="13"/>
      <c r="AC204" s="13"/>
      <c r="AD204" s="13"/>
    </row>
    <row r="205" customFormat="false" ht="20.15" hidden="false" customHeight="true" outlineLevel="0" collapsed="false">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c r="AB205" s="13"/>
      <c r="AC205" s="13"/>
      <c r="AD205" s="13"/>
    </row>
    <row r="206" customFormat="false" ht="20.15" hidden="false" customHeight="true" outlineLevel="0" collapsed="false">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row>
    <row r="207" customFormat="false" ht="20.15" hidden="false" customHeight="true" outlineLevel="0" collapsed="false">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c r="AB207" s="13"/>
      <c r="AC207" s="13"/>
      <c r="AD207" s="13"/>
    </row>
    <row r="208" customFormat="false" ht="20.15" hidden="false" customHeight="true" outlineLevel="0" collapsed="false">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c r="AB208" s="13"/>
      <c r="AC208" s="13"/>
      <c r="AD208" s="13"/>
    </row>
    <row r="209" customFormat="false" ht="20.15" hidden="false" customHeight="true" outlineLevel="0" collapsed="false">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c r="AB209" s="13"/>
      <c r="AC209" s="13"/>
      <c r="AD209" s="13"/>
    </row>
    <row r="210" customFormat="false" ht="20.15" hidden="false" customHeight="true" outlineLevel="0" collapsed="false">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c r="AB210" s="13"/>
      <c r="AC210" s="13"/>
      <c r="AD210" s="13"/>
    </row>
    <row r="211" customFormat="false" ht="20.15" hidden="false" customHeight="true" outlineLevel="0" collapsed="false">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c r="AB211" s="13"/>
      <c r="AC211" s="13"/>
      <c r="AD211" s="13"/>
    </row>
    <row r="212" customFormat="false" ht="20.15" hidden="false" customHeight="true" outlineLevel="0" collapsed="false">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c r="AB212" s="13"/>
      <c r="AC212" s="13"/>
      <c r="AD212" s="13"/>
    </row>
    <row r="213" customFormat="false" ht="20.15" hidden="false" customHeight="true" outlineLevel="0" collapsed="false">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c r="AB213" s="13"/>
      <c r="AC213" s="13"/>
      <c r="AD213" s="13"/>
    </row>
    <row r="214" customFormat="false" ht="20.15" hidden="false" customHeight="true" outlineLevel="0" collapsed="false">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c r="AB214" s="13"/>
      <c r="AC214" s="13"/>
      <c r="AD214" s="13"/>
    </row>
    <row r="215" customFormat="false" ht="20.15" hidden="false" customHeight="true" outlineLevel="0" collapsed="false">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c r="AB215" s="13"/>
      <c r="AC215" s="13"/>
      <c r="AD215" s="13"/>
    </row>
    <row r="216" customFormat="false" ht="20.15" hidden="false" customHeight="true" outlineLevel="0" collapsed="false">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c r="AB216" s="13"/>
      <c r="AC216" s="13"/>
      <c r="AD216" s="13"/>
    </row>
    <row r="217" customFormat="false" ht="20.15" hidden="false" customHeight="true" outlineLevel="0" collapsed="false">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c r="AB217" s="13"/>
      <c r="AC217" s="13"/>
      <c r="AD217" s="13"/>
    </row>
    <row r="218" customFormat="false" ht="20.15" hidden="false" customHeight="true" outlineLevel="0" collapsed="false">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row>
    <row r="219" customFormat="false" ht="20.15" hidden="false" customHeight="true" outlineLevel="0" collapsed="false">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c r="AB219" s="13"/>
      <c r="AC219" s="13"/>
      <c r="AD219" s="13"/>
    </row>
    <row r="220" customFormat="false" ht="20.15" hidden="false" customHeight="true" outlineLevel="0" collapsed="false">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c r="AA220" s="13"/>
      <c r="AB220" s="13"/>
      <c r="AC220" s="13"/>
      <c r="AD220" s="13"/>
    </row>
    <row r="221" customFormat="false" ht="20.15" hidden="false" customHeight="true" outlineLevel="0" collapsed="false">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c r="AA221" s="13"/>
      <c r="AB221" s="13"/>
      <c r="AC221" s="13"/>
      <c r="AD221" s="13"/>
    </row>
    <row r="222" customFormat="false" ht="20.15" hidden="false" customHeight="true" outlineLevel="0" collapsed="false">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c r="AA222" s="13"/>
      <c r="AB222" s="13"/>
      <c r="AC222" s="13"/>
      <c r="AD222" s="13"/>
    </row>
    <row r="223" customFormat="false" ht="20.15" hidden="false" customHeight="true" outlineLevel="0" collapsed="false">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c r="AA223" s="13"/>
      <c r="AB223" s="13"/>
      <c r="AC223" s="13"/>
      <c r="AD223" s="13"/>
    </row>
    <row r="224" customFormat="false" ht="20.15" hidden="false" customHeight="true" outlineLevel="0" collapsed="false">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c r="AA224" s="13"/>
      <c r="AB224" s="13"/>
      <c r="AC224" s="13"/>
      <c r="AD224" s="13"/>
    </row>
    <row r="225" customFormat="false" ht="20.15" hidden="false" customHeight="true" outlineLevel="0" collapsed="false">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c r="AA225" s="13"/>
      <c r="AB225" s="13"/>
      <c r="AC225" s="13"/>
      <c r="AD225" s="13"/>
    </row>
    <row r="226" customFormat="false" ht="20.15" hidden="false" customHeight="true" outlineLevel="0" collapsed="false">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c r="AA226" s="13"/>
      <c r="AB226" s="13"/>
      <c r="AC226" s="13"/>
      <c r="AD226" s="13"/>
    </row>
    <row r="227" customFormat="false" ht="20.15" hidden="false" customHeight="true" outlineLevel="0" collapsed="false">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c r="AA227" s="13"/>
      <c r="AB227" s="13"/>
      <c r="AC227" s="13"/>
      <c r="AD227" s="13"/>
    </row>
    <row r="228" customFormat="false" ht="20.15" hidden="false" customHeight="true" outlineLevel="0" collapsed="false">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c r="AA228" s="13"/>
      <c r="AB228" s="13"/>
      <c r="AC228" s="13"/>
      <c r="AD228" s="13"/>
    </row>
    <row r="229" customFormat="false" ht="20.15" hidden="false" customHeight="true" outlineLevel="0" collapsed="false">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c r="AA229" s="13"/>
      <c r="AB229" s="13"/>
      <c r="AC229" s="13"/>
      <c r="AD229" s="13"/>
    </row>
    <row r="230" customFormat="false" ht="20.15" hidden="false" customHeight="true" outlineLevel="0" collapsed="false">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c r="AA230" s="13"/>
      <c r="AB230" s="13"/>
      <c r="AC230" s="13"/>
      <c r="AD230" s="13"/>
    </row>
    <row r="231" customFormat="false" ht="20.15" hidden="false" customHeight="true" outlineLevel="0" collapsed="false">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c r="AA231" s="13"/>
      <c r="AB231" s="13"/>
      <c r="AC231" s="13"/>
      <c r="AD231" s="13"/>
    </row>
    <row r="232" customFormat="false" ht="20.15" hidden="false" customHeight="true" outlineLevel="0" collapsed="false">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c r="AA232" s="13"/>
      <c r="AB232" s="13"/>
      <c r="AC232" s="13"/>
      <c r="AD232" s="13"/>
    </row>
    <row r="233" customFormat="false" ht="20.15" hidden="false" customHeight="true" outlineLevel="0" collapsed="false">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row>
    <row r="234" customFormat="false" ht="20.15" hidden="false" customHeight="true" outlineLevel="0" collapsed="false">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row>
  </sheetData>
  <sheetProtection algorithmName="SHA-512" hashValue="AVxT4nOqt4EchLRe7dii+0BVURtTpF8trnP5rWNiKhFSV+QplKWX6MX/qHIVxwiOL7CPcEcReF0/c6ufHNx1mg==" saltValue="rlEBHKhMrLs2Acl8s1NfVg==" spinCount="100000" sheet="true" sort="false" autoFilter="false"/>
  <mergeCells count="487">
    <mergeCell ref="A1:AE1"/>
    <mergeCell ref="A2:AE2"/>
    <mergeCell ref="A3:AE3"/>
    <mergeCell ref="A4:AE4"/>
    <mergeCell ref="A8:AE8"/>
    <mergeCell ref="A14:U14"/>
    <mergeCell ref="V14:Z14"/>
    <mergeCell ref="A15:U16"/>
    <mergeCell ref="V15:Z15"/>
    <mergeCell ref="AA15:AE15"/>
    <mergeCell ref="V16:Z16"/>
    <mergeCell ref="AA16:AE16"/>
    <mergeCell ref="A17:AE18"/>
    <mergeCell ref="A20:AA20"/>
    <mergeCell ref="A21:A22"/>
    <mergeCell ref="B21:K21"/>
    <mergeCell ref="L21:AD21"/>
    <mergeCell ref="B22:K22"/>
    <mergeCell ref="L22:AD22"/>
    <mergeCell ref="A23:A25"/>
    <mergeCell ref="B23:K23"/>
    <mergeCell ref="B24:K24"/>
    <mergeCell ref="L24:AD24"/>
    <mergeCell ref="B25:K25"/>
    <mergeCell ref="L25:AD25"/>
    <mergeCell ref="A26:A27"/>
    <mergeCell ref="B26:K26"/>
    <mergeCell ref="L26:AD26"/>
    <mergeCell ref="B27:K27"/>
    <mergeCell ref="L27:AD27"/>
    <mergeCell ref="A28:K28"/>
    <mergeCell ref="L28:V28"/>
    <mergeCell ref="A29:A30"/>
    <mergeCell ref="B29:K29"/>
    <mergeCell ref="L29:X29"/>
    <mergeCell ref="B30:K30"/>
    <mergeCell ref="L30:X30"/>
    <mergeCell ref="A31:A32"/>
    <mergeCell ref="B31:K31"/>
    <mergeCell ref="L31:X31"/>
    <mergeCell ref="B32:K32"/>
    <mergeCell ref="L32:X32"/>
    <mergeCell ref="A35:AE35"/>
    <mergeCell ref="A36:AD36"/>
    <mergeCell ref="AG36:AK39"/>
    <mergeCell ref="A38:A39"/>
    <mergeCell ref="B38:K39"/>
    <mergeCell ref="L38:P39"/>
    <mergeCell ref="Q38:V38"/>
    <mergeCell ref="W38:W39"/>
    <mergeCell ref="X38:Y39"/>
    <mergeCell ref="Z38:Z39"/>
    <mergeCell ref="AA38:AA39"/>
    <mergeCell ref="AB38:AB39"/>
    <mergeCell ref="AC38:AC39"/>
    <mergeCell ref="AD38:AD39"/>
    <mergeCell ref="AE38:AE39"/>
    <mergeCell ref="Q39:U39"/>
    <mergeCell ref="B40:K40"/>
    <mergeCell ref="L40:P40"/>
    <mergeCell ref="Q40:U40"/>
    <mergeCell ref="X40:Y40"/>
    <mergeCell ref="B41:K41"/>
    <mergeCell ref="L41:P41"/>
    <mergeCell ref="Q41:U41"/>
    <mergeCell ref="X41:Y41"/>
    <mergeCell ref="AG41:AG42"/>
    <mergeCell ref="AK41:AK42"/>
    <mergeCell ref="B42:K42"/>
    <mergeCell ref="L42:P42"/>
    <mergeCell ref="Q42:U42"/>
    <mergeCell ref="X42:Y42"/>
    <mergeCell ref="B43:K43"/>
    <mergeCell ref="L43:P43"/>
    <mergeCell ref="Q43:U43"/>
    <mergeCell ref="X43:Y43"/>
    <mergeCell ref="AG43:AG44"/>
    <mergeCell ref="AK43:AK44"/>
    <mergeCell ref="B44:K44"/>
    <mergeCell ref="L44:P44"/>
    <mergeCell ref="Q44:U44"/>
    <mergeCell ref="X44:Y44"/>
    <mergeCell ref="B45:K45"/>
    <mergeCell ref="L45:P45"/>
    <mergeCell ref="Q45:U45"/>
    <mergeCell ref="X45:Y45"/>
    <mergeCell ref="AG45:AG47"/>
    <mergeCell ref="AK45:AK47"/>
    <mergeCell ref="B46:K46"/>
    <mergeCell ref="L46:P46"/>
    <mergeCell ref="Q46:U46"/>
    <mergeCell ref="X46:Y46"/>
    <mergeCell ref="B47:K47"/>
    <mergeCell ref="L47:P47"/>
    <mergeCell ref="Q47:U47"/>
    <mergeCell ref="X47:Y47"/>
    <mergeCell ref="B48:K48"/>
    <mergeCell ref="L48:P48"/>
    <mergeCell ref="Q48:U48"/>
    <mergeCell ref="X48:Y48"/>
    <mergeCell ref="AG48:AG49"/>
    <mergeCell ref="AK48:AK49"/>
    <mergeCell ref="B49:K49"/>
    <mergeCell ref="L49:P49"/>
    <mergeCell ref="Q49:U49"/>
    <mergeCell ref="X49:Y49"/>
    <mergeCell ref="B50:K50"/>
    <mergeCell ref="L50:P50"/>
    <mergeCell ref="Q50:U50"/>
    <mergeCell ref="X50:Y50"/>
    <mergeCell ref="AG50:AG51"/>
    <mergeCell ref="AK50:AK51"/>
    <mergeCell ref="B51:K51"/>
    <mergeCell ref="L51:P51"/>
    <mergeCell ref="Q51:U51"/>
    <mergeCell ref="X51:Y51"/>
    <mergeCell ref="B52:K52"/>
    <mergeCell ref="L52:P52"/>
    <mergeCell ref="Q52:U52"/>
    <mergeCell ref="X52:Y52"/>
    <mergeCell ref="AG52:AG55"/>
    <mergeCell ref="AK52:AK55"/>
    <mergeCell ref="B53:K53"/>
    <mergeCell ref="L53:P53"/>
    <mergeCell ref="Q53:U53"/>
    <mergeCell ref="X53:Y53"/>
    <mergeCell ref="B54:K54"/>
    <mergeCell ref="L54:P54"/>
    <mergeCell ref="Q54:U54"/>
    <mergeCell ref="X54:Y54"/>
    <mergeCell ref="B55:K55"/>
    <mergeCell ref="L55:P55"/>
    <mergeCell ref="Q55:U55"/>
    <mergeCell ref="X55:Y55"/>
    <mergeCell ref="B56:K56"/>
    <mergeCell ref="L56:P56"/>
    <mergeCell ref="Q56:U56"/>
    <mergeCell ref="X56:Y56"/>
    <mergeCell ref="AG56:AG57"/>
    <mergeCell ref="AK56:AK57"/>
    <mergeCell ref="B57:K57"/>
    <mergeCell ref="L57:P57"/>
    <mergeCell ref="Q57:U57"/>
    <mergeCell ref="X57:Y57"/>
    <mergeCell ref="B58:K58"/>
    <mergeCell ref="L58:P58"/>
    <mergeCell ref="Q58:U58"/>
    <mergeCell ref="X58:Y58"/>
    <mergeCell ref="AG58:AG61"/>
    <mergeCell ref="AK58:AK61"/>
    <mergeCell ref="B59:K59"/>
    <mergeCell ref="L59:P59"/>
    <mergeCell ref="Q59:U59"/>
    <mergeCell ref="X59:Y59"/>
    <mergeCell ref="B60:K60"/>
    <mergeCell ref="L60:P60"/>
    <mergeCell ref="Q60:U60"/>
    <mergeCell ref="X60:Y60"/>
    <mergeCell ref="B61:K61"/>
    <mergeCell ref="L61:P61"/>
    <mergeCell ref="Q61:U61"/>
    <mergeCell ref="X61:Y61"/>
    <mergeCell ref="B62:K62"/>
    <mergeCell ref="L62:P62"/>
    <mergeCell ref="Q62:U62"/>
    <mergeCell ref="X62:Y62"/>
    <mergeCell ref="AG62:AG63"/>
    <mergeCell ref="AK62:AK63"/>
    <mergeCell ref="B63:K63"/>
    <mergeCell ref="L63:P63"/>
    <mergeCell ref="Q63:U63"/>
    <mergeCell ref="X63:Y63"/>
    <mergeCell ref="B64:K64"/>
    <mergeCell ref="L64:P64"/>
    <mergeCell ref="Q64:U64"/>
    <mergeCell ref="X64:Y64"/>
    <mergeCell ref="AG64:AG65"/>
    <mergeCell ref="AK64:AK65"/>
    <mergeCell ref="B65:K65"/>
    <mergeCell ref="L65:P65"/>
    <mergeCell ref="Q65:U65"/>
    <mergeCell ref="X65:Y65"/>
    <mergeCell ref="B66:K66"/>
    <mergeCell ref="L66:P66"/>
    <mergeCell ref="Q66:U66"/>
    <mergeCell ref="X66:Y66"/>
    <mergeCell ref="AG66:AG67"/>
    <mergeCell ref="AK66:AK67"/>
    <mergeCell ref="B67:K67"/>
    <mergeCell ref="L67:P67"/>
    <mergeCell ref="Q67:U67"/>
    <mergeCell ref="X67:Y67"/>
    <mergeCell ref="B68:K68"/>
    <mergeCell ref="L68:P68"/>
    <mergeCell ref="Q68:U68"/>
    <mergeCell ref="X68:Y68"/>
    <mergeCell ref="AG68:AG69"/>
    <mergeCell ref="AK68:AK69"/>
    <mergeCell ref="B69:K69"/>
    <mergeCell ref="L69:P69"/>
    <mergeCell ref="Q69:U69"/>
    <mergeCell ref="X69:Y69"/>
    <mergeCell ref="B70:K70"/>
    <mergeCell ref="L70:P70"/>
    <mergeCell ref="Q70:U70"/>
    <mergeCell ref="X70:Y70"/>
    <mergeCell ref="AG70:AG71"/>
    <mergeCell ref="AK70:AK71"/>
    <mergeCell ref="B71:K71"/>
    <mergeCell ref="L71:P71"/>
    <mergeCell ref="Q71:U71"/>
    <mergeCell ref="X71:Y71"/>
    <mergeCell ref="B72:K72"/>
    <mergeCell ref="L72:P72"/>
    <mergeCell ref="Q72:U72"/>
    <mergeCell ref="X72:Y72"/>
    <mergeCell ref="AG72:AG73"/>
    <mergeCell ref="AK72:AK73"/>
    <mergeCell ref="B73:K73"/>
    <mergeCell ref="L73:P73"/>
    <mergeCell ref="Q73:U73"/>
    <mergeCell ref="X73:Y73"/>
    <mergeCell ref="B74:K74"/>
    <mergeCell ref="L74:P74"/>
    <mergeCell ref="Q74:U74"/>
    <mergeCell ref="X74:Y74"/>
    <mergeCell ref="B75:K75"/>
    <mergeCell ref="L75:P75"/>
    <mergeCell ref="Q75:U75"/>
    <mergeCell ref="X75:Y75"/>
    <mergeCell ref="B76:K76"/>
    <mergeCell ref="L76:P76"/>
    <mergeCell ref="Q76:U76"/>
    <mergeCell ref="X76:Y76"/>
    <mergeCell ref="B77:K77"/>
    <mergeCell ref="L77:P77"/>
    <mergeCell ref="Q77:U77"/>
    <mergeCell ref="X77:Y77"/>
    <mergeCell ref="B78:K78"/>
    <mergeCell ref="L78:P78"/>
    <mergeCell ref="Q78:U78"/>
    <mergeCell ref="X78:Y78"/>
    <mergeCell ref="B79:K79"/>
    <mergeCell ref="L79:P79"/>
    <mergeCell ref="Q79:U79"/>
    <mergeCell ref="X79:Y79"/>
    <mergeCell ref="B80:K80"/>
    <mergeCell ref="L80:P80"/>
    <mergeCell ref="Q80:U80"/>
    <mergeCell ref="X80:Y80"/>
    <mergeCell ref="B81:K81"/>
    <mergeCell ref="L81:P81"/>
    <mergeCell ref="Q81:U81"/>
    <mergeCell ref="X81:Y81"/>
    <mergeCell ref="B82:K82"/>
    <mergeCell ref="L82:P82"/>
    <mergeCell ref="Q82:U82"/>
    <mergeCell ref="X82:Y82"/>
    <mergeCell ref="B83:K83"/>
    <mergeCell ref="L83:P83"/>
    <mergeCell ref="Q83:U83"/>
    <mergeCell ref="X83:Y83"/>
    <mergeCell ref="B84:K84"/>
    <mergeCell ref="L84:P84"/>
    <mergeCell ref="Q84:U84"/>
    <mergeCell ref="X84:Y84"/>
    <mergeCell ref="B85:K85"/>
    <mergeCell ref="L85:P85"/>
    <mergeCell ref="Q85:U85"/>
    <mergeCell ref="X85:Y85"/>
    <mergeCell ref="B86:K86"/>
    <mergeCell ref="L86:P86"/>
    <mergeCell ref="Q86:U86"/>
    <mergeCell ref="X86:Y86"/>
    <mergeCell ref="B87:K87"/>
    <mergeCell ref="L87:P87"/>
    <mergeCell ref="Q87:U87"/>
    <mergeCell ref="X87:Y87"/>
    <mergeCell ref="B88:K88"/>
    <mergeCell ref="L88:P88"/>
    <mergeCell ref="Q88:U88"/>
    <mergeCell ref="X88:Y88"/>
    <mergeCell ref="B89:K89"/>
    <mergeCell ref="L89:P89"/>
    <mergeCell ref="Q89:U89"/>
    <mergeCell ref="X89:Y89"/>
    <mergeCell ref="B90:K90"/>
    <mergeCell ref="L90:P90"/>
    <mergeCell ref="Q90:U90"/>
    <mergeCell ref="X90:Y90"/>
    <mergeCell ref="B91:K91"/>
    <mergeCell ref="L91:P91"/>
    <mergeCell ref="Q91:U91"/>
    <mergeCell ref="X91:Y91"/>
    <mergeCell ref="B92:K92"/>
    <mergeCell ref="L92:P92"/>
    <mergeCell ref="Q92:U92"/>
    <mergeCell ref="X92:Y92"/>
    <mergeCell ref="B93:K93"/>
    <mergeCell ref="L93:P93"/>
    <mergeCell ref="Q93:U93"/>
    <mergeCell ref="X93:Y93"/>
    <mergeCell ref="B94:K94"/>
    <mergeCell ref="L94:P94"/>
    <mergeCell ref="Q94:U94"/>
    <mergeCell ref="X94:Y94"/>
    <mergeCell ref="B95:K95"/>
    <mergeCell ref="L95:P95"/>
    <mergeCell ref="Q95:U95"/>
    <mergeCell ref="X95:Y95"/>
    <mergeCell ref="B96:K96"/>
    <mergeCell ref="L96:P96"/>
    <mergeCell ref="Q96:U96"/>
    <mergeCell ref="X96:Y96"/>
    <mergeCell ref="B97:K97"/>
    <mergeCell ref="L97:P97"/>
    <mergeCell ref="Q97:U97"/>
    <mergeCell ref="X97:Y97"/>
    <mergeCell ref="B98:K98"/>
    <mergeCell ref="L98:P98"/>
    <mergeCell ref="Q98:U98"/>
    <mergeCell ref="X98:Y98"/>
    <mergeCell ref="B99:K99"/>
    <mergeCell ref="L99:P99"/>
    <mergeCell ref="Q99:U99"/>
    <mergeCell ref="X99:Y99"/>
    <mergeCell ref="B100:K100"/>
    <mergeCell ref="L100:P100"/>
    <mergeCell ref="Q100:U100"/>
    <mergeCell ref="X100:Y100"/>
    <mergeCell ref="B101:K101"/>
    <mergeCell ref="L101:P101"/>
    <mergeCell ref="Q101:U101"/>
    <mergeCell ref="X101:Y101"/>
    <mergeCell ref="B102:K102"/>
    <mergeCell ref="L102:P102"/>
    <mergeCell ref="Q102:U102"/>
    <mergeCell ref="X102:Y102"/>
    <mergeCell ref="B103:K103"/>
    <mergeCell ref="L103:P103"/>
    <mergeCell ref="Q103:U103"/>
    <mergeCell ref="X103:Y103"/>
    <mergeCell ref="B104:K104"/>
    <mergeCell ref="L104:P104"/>
    <mergeCell ref="Q104:U104"/>
    <mergeCell ref="X104:Y104"/>
    <mergeCell ref="B105:K105"/>
    <mergeCell ref="L105:P105"/>
    <mergeCell ref="Q105:U105"/>
    <mergeCell ref="X105:Y105"/>
    <mergeCell ref="B106:K106"/>
    <mergeCell ref="L106:P106"/>
    <mergeCell ref="Q106:U106"/>
    <mergeCell ref="X106:Y106"/>
    <mergeCell ref="B107:K107"/>
    <mergeCell ref="L107:P107"/>
    <mergeCell ref="Q107:U107"/>
    <mergeCell ref="X107:Y107"/>
    <mergeCell ref="B108:K108"/>
    <mergeCell ref="L108:P108"/>
    <mergeCell ref="Q108:U108"/>
    <mergeCell ref="X108:Y108"/>
    <mergeCell ref="B109:K109"/>
    <mergeCell ref="L109:P109"/>
    <mergeCell ref="Q109:U109"/>
    <mergeCell ref="X109:Y109"/>
    <mergeCell ref="B110:K110"/>
    <mergeCell ref="L110:P110"/>
    <mergeCell ref="Q110:U110"/>
    <mergeCell ref="X110:Y110"/>
    <mergeCell ref="B111:K111"/>
    <mergeCell ref="L111:P111"/>
    <mergeCell ref="Q111:U111"/>
    <mergeCell ref="X111:Y111"/>
    <mergeCell ref="B112:K112"/>
    <mergeCell ref="L112:P112"/>
    <mergeCell ref="Q112:U112"/>
    <mergeCell ref="X112:Y112"/>
    <mergeCell ref="B113:K113"/>
    <mergeCell ref="L113:P113"/>
    <mergeCell ref="Q113:U113"/>
    <mergeCell ref="X113:Y113"/>
    <mergeCell ref="B114:K114"/>
    <mergeCell ref="L114:P114"/>
    <mergeCell ref="Q114:U114"/>
    <mergeCell ref="X114:Y114"/>
    <mergeCell ref="B115:K115"/>
    <mergeCell ref="L115:P115"/>
    <mergeCell ref="Q115:U115"/>
    <mergeCell ref="X115:Y115"/>
    <mergeCell ref="B116:K116"/>
    <mergeCell ref="L116:P116"/>
    <mergeCell ref="Q116:U116"/>
    <mergeCell ref="X116:Y116"/>
    <mergeCell ref="B117:K117"/>
    <mergeCell ref="L117:P117"/>
    <mergeCell ref="Q117:U117"/>
    <mergeCell ref="X117:Y117"/>
    <mergeCell ref="B118:K118"/>
    <mergeCell ref="L118:P118"/>
    <mergeCell ref="Q118:U118"/>
    <mergeCell ref="X118:Y118"/>
    <mergeCell ref="B119:K119"/>
    <mergeCell ref="L119:P119"/>
    <mergeCell ref="Q119:U119"/>
    <mergeCell ref="X119:Y119"/>
    <mergeCell ref="B120:K120"/>
    <mergeCell ref="L120:P120"/>
    <mergeCell ref="Q120:U120"/>
    <mergeCell ref="X120:Y120"/>
    <mergeCell ref="B121:K121"/>
    <mergeCell ref="L121:P121"/>
    <mergeCell ref="Q121:U121"/>
    <mergeCell ref="X121:Y121"/>
    <mergeCell ref="B122:K122"/>
    <mergeCell ref="L122:P122"/>
    <mergeCell ref="Q122:U122"/>
    <mergeCell ref="X122:Y122"/>
    <mergeCell ref="B123:K123"/>
    <mergeCell ref="L123:P123"/>
    <mergeCell ref="Q123:U123"/>
    <mergeCell ref="X123:Y123"/>
    <mergeCell ref="B124:K124"/>
    <mergeCell ref="L124:P124"/>
    <mergeCell ref="Q124:U124"/>
    <mergeCell ref="X124:Y124"/>
    <mergeCell ref="B125:K125"/>
    <mergeCell ref="L125:P125"/>
    <mergeCell ref="Q125:U125"/>
    <mergeCell ref="X125:Y125"/>
    <mergeCell ref="B126:K126"/>
    <mergeCell ref="L126:P126"/>
    <mergeCell ref="Q126:U126"/>
    <mergeCell ref="X126:Y126"/>
    <mergeCell ref="B127:K127"/>
    <mergeCell ref="L127:P127"/>
    <mergeCell ref="Q127:U127"/>
    <mergeCell ref="X127:Y127"/>
    <mergeCell ref="B128:K128"/>
    <mergeCell ref="L128:P128"/>
    <mergeCell ref="Q128:U128"/>
    <mergeCell ref="X128:Y128"/>
    <mergeCell ref="B129:K129"/>
    <mergeCell ref="L129:P129"/>
    <mergeCell ref="Q129:U129"/>
    <mergeCell ref="X129:Y129"/>
    <mergeCell ref="B130:K130"/>
    <mergeCell ref="L130:P130"/>
    <mergeCell ref="Q130:U130"/>
    <mergeCell ref="X130:Y130"/>
    <mergeCell ref="B131:K131"/>
    <mergeCell ref="L131:P131"/>
    <mergeCell ref="Q131:U131"/>
    <mergeCell ref="X131:Y131"/>
    <mergeCell ref="B132:K132"/>
    <mergeCell ref="L132:P132"/>
    <mergeCell ref="Q132:U132"/>
    <mergeCell ref="X132:Y132"/>
    <mergeCell ref="B133:K133"/>
    <mergeCell ref="L133:P133"/>
    <mergeCell ref="Q133:U133"/>
    <mergeCell ref="X133:Y133"/>
    <mergeCell ref="B134:K134"/>
    <mergeCell ref="L134:P134"/>
    <mergeCell ref="Q134:U134"/>
    <mergeCell ref="X134:Y134"/>
    <mergeCell ref="B135:K135"/>
    <mergeCell ref="L135:P135"/>
    <mergeCell ref="Q135:U135"/>
    <mergeCell ref="X135:Y135"/>
    <mergeCell ref="B136:K136"/>
    <mergeCell ref="L136:P136"/>
    <mergeCell ref="Q136:U136"/>
    <mergeCell ref="X136:Y136"/>
    <mergeCell ref="B137:K137"/>
    <mergeCell ref="L137:P137"/>
    <mergeCell ref="Q137:U137"/>
    <mergeCell ref="X137:Y137"/>
    <mergeCell ref="B138:K138"/>
    <mergeCell ref="L138:P138"/>
    <mergeCell ref="Q138:U138"/>
    <mergeCell ref="X138:Y138"/>
    <mergeCell ref="B139:K139"/>
    <mergeCell ref="L139:P139"/>
    <mergeCell ref="Q139:U139"/>
    <mergeCell ref="X139:Y139"/>
    <mergeCell ref="B141:Z141"/>
  </mergeCells>
  <conditionalFormatting sqref="V16:Z16">
    <cfRule type="expression" priority="2" aboveAverage="0" equalAverage="0" bottom="0" percent="0" rank="0" text="" dxfId="0">
      <formula>$V$14="補助金様式を都道府県に提出"</formula>
    </cfRule>
  </conditionalFormatting>
  <conditionalFormatting sqref="AA16:AE16">
    <cfRule type="expression" priority="3" aboveAverage="0" equalAverage="0" bottom="0" percent="0" rank="0" text="" dxfId="1">
      <formula>$V$14="加算様式を指定権者に提出"</formula>
    </cfRule>
  </conditionalFormatting>
  <conditionalFormatting sqref="V16:AE16">
    <cfRule type="expression" priority="4" aboveAverage="0" equalAverage="0" bottom="0" percent="0" rank="0" text="" dxfId="2">
      <formula>$V$14=""</formula>
    </cfRule>
  </conditionalFormatting>
  <conditionalFormatting sqref="AD40:AD139">
    <cfRule type="expression" priority="5" aboveAverage="0" equalAverage="0" bottom="0" percent="0" rank="0" text="" dxfId="3">
      <formula>$AD40="数式を削除して手入力"</formula>
    </cfRule>
  </conditionalFormatting>
  <dataValidations count="9">
    <dataValidation allowBlank="true" operator="between" showDropDown="false" showErrorMessage="true" showInputMessage="true" sqref="L23:S23" type="none">
      <formula1>0</formula1>
      <formula2>0</formula2>
    </dataValidation>
    <dataValidation allowBlank="true" error="桁数が正しくありません。10桁の介護保険事業所番号を入力してください。" operator="equal" prompt="10桁の介護保険事業所番号を入力してください。" showDropDown="false" showErrorMessage="true" showInputMessage="true" sqref="B40:K139" type="textLength">
      <formula1>10</formula1>
      <formula2>0</formula2>
    </dataValidation>
    <dataValidation allowBlank="true" operator="between" showDropDown="false" showErrorMessage="true" showInputMessage="true" sqref="V40:V139" type="list">
      <formula1>INDIRECT(Q40)</formula1>
      <formula2>0</formula2>
    </dataValidation>
    <dataValidation allowBlank="true" error="桁数が正しくありません。13桁の法人番号を入力してください。" operator="equal" showDropDown="false" showErrorMessage="true" showInputMessage="true" sqref="L28" type="textLength">
      <formula1>13</formula1>
      <formula2>0</formula2>
    </dataValidation>
    <dataValidation allowBlank="true" operator="between" showDropDown="false" showErrorMessage="true" showInputMessage="true" sqref="AE40:AE139" type="list">
      <formula1>"○,×"</formula1>
      <formula2>0</formula2>
    </dataValidation>
    <dataValidation allowBlank="true" operator="between" showDropDown="false" showErrorMessage="true" showInputMessage="true" sqref="AE36" type="list">
      <formula1>【参考】数式用３!$AM$2:$AM$3</formula1>
      <formula2>0</formula2>
    </dataValidation>
    <dataValidation allowBlank="true" operator="between" showDropDown="false" showErrorMessage="true" showInputMessage="true" sqref="X40:X139" type="list">
      <formula1>【参考】数式用!$A$3:$A$46</formula1>
      <formula2>0</formula2>
    </dataValidation>
    <dataValidation allowBlank="true" operator="between" showDropDown="false" showErrorMessage="true" showInputMessage="true" sqref="AA16:AE16 Q40:U139" type="list">
      <formula1>【参考】数式用!$E$3:$E$50</formula1>
      <formula2>0</formula2>
    </dataValidation>
    <dataValidation allowBlank="true" operator="between" showDropDown="false" showErrorMessage="true" showInputMessage="true" sqref="V14:Z14" type="list">
      <formula1>【参考】数式用!$U$3:$U$5</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1" manualBreakCount="1">
    <brk id="32" man="true" max="16383" min="0"/>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E169"/>
  <sheetViews>
    <sheetView showFormulas="false" showGridLines="true" showRowColHeaders="true" showZeros="true" rightToLeft="false" tabSelected="false" showOutlineSymbols="true" defaultGridColor="true" view="pageBreakPreview" topLeftCell="A1" colorId="64" zoomScale="130" zoomScaleNormal="120" zoomScalePageLayoutView="130" workbookViewId="0">
      <selection pane="topLeft" activeCell="AU20" activeCellId="0" sqref="AU20"/>
    </sheetView>
  </sheetViews>
  <sheetFormatPr defaultColWidth="3.02734375" defaultRowHeight="13" zeroHeight="false" outlineLevelRow="0" outlineLevelCol="0"/>
  <cols>
    <col collapsed="false" customWidth="true" hidden="false" outlineLevel="0" max="1" min="1" style="0" width="2.4"/>
    <col collapsed="false" customWidth="true" hidden="false" outlineLevel="0" max="2" min="2" style="0" width="3.55"/>
    <col collapsed="false" customWidth="true" hidden="false" outlineLevel="0" max="4" min="3" style="0" width="2.82"/>
    <col collapsed="false" customWidth="true" hidden="false" outlineLevel="0" max="5" min="5" style="0" width="3.45"/>
    <col collapsed="false" customWidth="true" hidden="false" outlineLevel="0" max="14" min="6" style="0" width="2.82"/>
    <col collapsed="false" customWidth="true" hidden="false" outlineLevel="0" max="15" min="15" style="0" width="1.77"/>
    <col collapsed="false" customWidth="true" hidden="false" outlineLevel="0" max="16" min="16" style="0" width="3.97"/>
    <col collapsed="false" customWidth="true" hidden="false" outlineLevel="0" max="18" min="17" style="0" width="2.82"/>
    <col collapsed="false" customWidth="true" hidden="false" outlineLevel="0" max="19" min="19" style="0" width="4.07"/>
    <col collapsed="false" customWidth="true" hidden="false" outlineLevel="0" max="28" min="20" style="0" width="2.82"/>
    <col collapsed="false" customWidth="true" hidden="false" outlineLevel="0" max="29" min="29" style="0" width="3.87"/>
    <col collapsed="false" customWidth="true" hidden="false" outlineLevel="0" max="30" min="30" style="0" width="5.33"/>
    <col collapsed="false" customWidth="true" hidden="false" outlineLevel="0" max="35" min="31" style="0" width="2.82"/>
    <col collapsed="false" customWidth="true" hidden="false" outlineLevel="0" max="36" min="36" style="0" width="4.8"/>
    <col collapsed="false" customWidth="true" hidden="false" outlineLevel="0" max="37" min="37" style="0" width="7.1"/>
    <col collapsed="false" customWidth="true" hidden="false" outlineLevel="0" max="38" min="38" style="0" width="2.82"/>
    <col collapsed="false" customWidth="true" hidden="false" outlineLevel="0" max="39" min="39" style="0" width="8.57"/>
    <col collapsed="false" customWidth="true" hidden="false" outlineLevel="0" max="40" min="40" style="0" width="9.29"/>
    <col collapsed="false" customWidth="true" hidden="false" outlineLevel="0" max="41" min="41" style="0" width="6.27"/>
    <col collapsed="false" customWidth="true" hidden="false" outlineLevel="0" max="42" min="42" style="0" width="6.89"/>
    <col collapsed="false" customWidth="true" hidden="false" outlineLevel="0" max="43" min="43" style="0" width="8.67"/>
    <col collapsed="false" customWidth="true" hidden="false" outlineLevel="0" max="44" min="44" style="0" width="10.75"/>
    <col collapsed="false" customWidth="true" hidden="false" outlineLevel="0" max="45" min="45" style="0" width="6.47"/>
    <col collapsed="false" customWidth="true" hidden="false" outlineLevel="0" max="46" min="46" style="0" width="9.71"/>
    <col collapsed="false" customWidth="true" hidden="false" outlineLevel="0" max="47" min="47" style="0" width="9.19"/>
    <col collapsed="false" customWidth="true" hidden="false" outlineLevel="0" max="48" min="48" style="0" width="6.89"/>
    <col collapsed="false" customWidth="true" hidden="false" outlineLevel="0" max="49" min="49" style="0" width="8.67"/>
    <col collapsed="false" customWidth="true" hidden="false" outlineLevel="0" max="50" min="50" style="0" width="5.64"/>
    <col collapsed="false" customWidth="true" hidden="false" outlineLevel="0" max="51" min="51" style="0" width="7.62"/>
    <col collapsed="false" customWidth="true" hidden="false" outlineLevel="0" max="52" min="52" style="0" width="7.52"/>
    <col collapsed="false" customWidth="true" hidden="false" outlineLevel="0" max="53" min="53" style="0" width="10.86"/>
    <col collapsed="false" customWidth="true" hidden="false" outlineLevel="0" max="54" min="54" style="0" width="10.75"/>
    <col collapsed="false" customWidth="true" hidden="false" outlineLevel="0" max="58" min="55" style="0" width="4.7"/>
    <col collapsed="false" customWidth="true" hidden="false" outlineLevel="0" max="59" min="59" style="0" width="11.38"/>
    <col collapsed="false" customWidth="true" hidden="false" outlineLevel="0" max="60" min="60" style="0" width="10.86"/>
    <col collapsed="false" customWidth="true" hidden="false" outlineLevel="0" max="63" min="61" style="0" width="4.7"/>
    <col collapsed="false" customWidth="true" hidden="false" outlineLevel="0" max="66" min="66" style="0" width="10.34"/>
  </cols>
  <sheetData>
    <row r="1" customFormat="false" ht="18.75" hidden="false" customHeight="true" outlineLevel="0" collapsed="false">
      <c r="A1" s="1"/>
      <c r="B1" s="21" t="s">
        <v>133</v>
      </c>
      <c r="C1" s="122"/>
      <c r="D1" s="122"/>
      <c r="E1" s="122"/>
      <c r="F1" s="122"/>
      <c r="G1" s="122"/>
      <c r="H1" s="122"/>
      <c r="I1" s="122"/>
      <c r="J1" s="122"/>
      <c r="K1" s="122"/>
      <c r="L1" s="122"/>
      <c r="M1" s="122"/>
      <c r="N1" s="122"/>
      <c r="O1" s="122"/>
      <c r="P1" s="122"/>
      <c r="Q1" s="122"/>
      <c r="R1" s="122"/>
      <c r="S1" s="122"/>
      <c r="T1" s="122"/>
      <c r="U1" s="122"/>
      <c r="V1" s="122"/>
      <c r="W1" s="122"/>
      <c r="X1" s="122"/>
      <c r="Y1" s="122"/>
      <c r="Z1" s="20"/>
      <c r="AA1" s="20"/>
      <c r="AB1" s="20"/>
      <c r="AC1" s="123" t="s">
        <v>134</v>
      </c>
      <c r="AD1" s="123"/>
      <c r="AE1" s="123"/>
      <c r="AF1" s="124" t="str">
        <f aca="false">IF(基本情報入力シート!V16="", "", 基本情報入力シート!V16)</f>
        <v/>
      </c>
      <c r="AG1" s="124"/>
      <c r="AH1" s="124"/>
      <c r="AI1" s="124"/>
      <c r="AJ1" s="124"/>
      <c r="AK1" s="124"/>
      <c r="AL1" s="1"/>
      <c r="AM1" s="1"/>
      <c r="AN1" s="1"/>
      <c r="AO1" s="1"/>
      <c r="AP1" s="1"/>
      <c r="AQ1" s="1"/>
      <c r="AR1" s="1"/>
      <c r="AS1" s="1"/>
      <c r="AT1" s="1"/>
      <c r="AU1" s="1"/>
      <c r="AV1" s="1"/>
      <c r="AW1" s="1"/>
      <c r="AX1" s="1"/>
      <c r="AY1" s="1"/>
      <c r="BA1" s="125" t="s">
        <v>135</v>
      </c>
      <c r="BB1" s="125"/>
      <c r="BC1" s="125"/>
      <c r="BD1" s="125"/>
      <c r="BE1" s="125"/>
    </row>
    <row r="2" customFormat="false" ht="4.25" hidden="false" customHeight="true" outlineLevel="0" collapsed="false">
      <c r="A2" s="1"/>
      <c r="B2" s="122"/>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
      <c r="AM2" s="1"/>
      <c r="AN2" s="1"/>
      <c r="AO2" s="1"/>
      <c r="AP2" s="1"/>
      <c r="AQ2" s="1"/>
      <c r="AR2" s="1"/>
      <c r="AS2" s="1"/>
      <c r="AT2" s="1"/>
      <c r="AU2" s="1"/>
      <c r="AV2" s="1"/>
      <c r="AW2" s="1"/>
      <c r="AX2" s="1"/>
      <c r="AY2" s="1"/>
      <c r="BA2" s="126" t="str">
        <f aca="false">IF(基本情報入力シート!V14="", "",基本情報入力シート!V14)</f>
        <v/>
      </c>
      <c r="BB2" s="126"/>
      <c r="BC2" s="126"/>
      <c r="BD2" s="126"/>
      <c r="BE2" s="126"/>
    </row>
    <row r="3" customFormat="false" ht="18.65" hidden="false" customHeight="true" outlineLevel="0" collapsed="false">
      <c r="A3" s="1"/>
      <c r="B3" s="127" t="s">
        <v>136</v>
      </c>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27"/>
      <c r="AK3" s="127"/>
      <c r="AL3" s="128"/>
      <c r="AM3" s="129"/>
      <c r="AN3" s="1"/>
      <c r="AO3" s="1"/>
      <c r="AP3" s="1"/>
      <c r="AQ3" s="1"/>
      <c r="AR3" s="1"/>
      <c r="AS3" s="1"/>
      <c r="AT3" s="1"/>
      <c r="AU3" s="1"/>
      <c r="AV3" s="1"/>
      <c r="AW3" s="1"/>
      <c r="AX3" s="1"/>
      <c r="AY3" s="1"/>
      <c r="BA3" s="126"/>
      <c r="BB3" s="126"/>
      <c r="BC3" s="126"/>
      <c r="BD3" s="126"/>
      <c r="BE3" s="126"/>
    </row>
    <row r="4" customFormat="false" ht="30.65" hidden="false" customHeight="true" outlineLevel="0" collapsed="false">
      <c r="A4" s="130" t="str">
        <f aca="false">IF(BA2="補助金様式を都道府県に提出", "！基本情報入力シート「１　提出の目的と提出先の自治体名」にて「補助金様式を都道府県に提出」が選択されているため、この様式はグレーアウトされています。", "")</f>
        <v/>
      </c>
      <c r="B4" s="130"/>
      <c r="C4" s="130"/>
      <c r="D4" s="130"/>
      <c r="E4" s="130"/>
      <c r="F4" s="130"/>
      <c r="G4" s="130"/>
      <c r="H4" s="130"/>
      <c r="I4" s="130"/>
      <c r="J4" s="130"/>
      <c r="K4" s="130"/>
      <c r="L4" s="130"/>
      <c r="M4" s="130"/>
      <c r="N4" s="130"/>
      <c r="O4" s="130"/>
      <c r="P4" s="130"/>
      <c r="Q4" s="130"/>
      <c r="R4" s="130"/>
      <c r="S4" s="130"/>
      <c r="T4" s="130"/>
      <c r="U4" s="130"/>
      <c r="V4" s="130"/>
      <c r="W4" s="130"/>
      <c r="X4" s="130"/>
      <c r="Y4" s="130"/>
      <c r="Z4" s="130"/>
      <c r="AA4" s="130"/>
      <c r="AB4" s="130"/>
      <c r="AC4" s="130"/>
      <c r="AD4" s="130"/>
      <c r="AE4" s="130"/>
      <c r="AF4" s="130"/>
      <c r="AG4" s="130"/>
      <c r="AH4" s="130"/>
      <c r="AI4" s="130"/>
      <c r="AJ4" s="130"/>
      <c r="AK4" s="130"/>
      <c r="AL4" s="1"/>
      <c r="AM4" s="1"/>
      <c r="AN4" s="1"/>
      <c r="AO4" s="1"/>
      <c r="AP4" s="1"/>
      <c r="AQ4" s="1"/>
      <c r="AR4" s="1"/>
      <c r="AS4" s="1"/>
      <c r="AT4" s="1"/>
      <c r="AU4" s="1"/>
      <c r="AV4" s="1"/>
      <c r="AW4" s="1"/>
      <c r="AX4" s="1"/>
      <c r="AY4" s="1"/>
    </row>
    <row r="5" customFormat="false" ht="19.5" hidden="false" customHeight="true" outlineLevel="0" collapsed="false">
      <c r="A5" s="1"/>
      <c r="B5" s="27" t="s">
        <v>137</v>
      </c>
      <c r="C5" s="27"/>
      <c r="D5" s="27"/>
      <c r="E5" s="27"/>
      <c r="F5" s="27"/>
      <c r="G5" s="27"/>
      <c r="H5" s="27"/>
      <c r="I5" s="27"/>
      <c r="J5" s="131"/>
      <c r="K5" s="131"/>
      <c r="L5" s="131"/>
      <c r="M5" s="131"/>
      <c r="N5" s="131"/>
      <c r="O5" s="131"/>
      <c r="P5" s="131"/>
      <c r="Q5" s="131"/>
      <c r="R5" s="131"/>
      <c r="S5" s="131"/>
      <c r="T5" s="131"/>
      <c r="U5" s="131"/>
      <c r="V5" s="131"/>
      <c r="W5" s="131"/>
      <c r="X5" s="131"/>
      <c r="Y5" s="131"/>
      <c r="Z5" s="131"/>
      <c r="AA5" s="131"/>
      <c r="AB5" s="131"/>
      <c r="AC5" s="131"/>
      <c r="AD5" s="131"/>
      <c r="AE5" s="131"/>
      <c r="AF5" s="131"/>
      <c r="AG5" s="131"/>
      <c r="AH5" s="131"/>
      <c r="AI5" s="131"/>
      <c r="AJ5" s="131"/>
      <c r="AK5" s="131"/>
      <c r="AL5" s="1"/>
      <c r="AM5" s="1"/>
      <c r="AN5" s="1"/>
      <c r="AO5" s="1"/>
      <c r="AP5" s="1"/>
      <c r="AQ5" s="1"/>
      <c r="AR5" s="1"/>
      <c r="AS5" s="1"/>
      <c r="AT5" s="1"/>
      <c r="AU5" s="1"/>
      <c r="AV5" s="1"/>
      <c r="AW5" s="1"/>
      <c r="AX5" s="1"/>
      <c r="AY5" s="1"/>
    </row>
    <row r="6" s="135" customFormat="true" ht="13.5" hidden="false" customHeight="true" outlineLevel="0" collapsed="false">
      <c r="A6" s="132"/>
      <c r="B6" s="133" t="s">
        <v>14</v>
      </c>
      <c r="C6" s="133"/>
      <c r="D6" s="133"/>
      <c r="E6" s="133"/>
      <c r="F6" s="133"/>
      <c r="G6" s="133"/>
      <c r="H6" s="134" t="str">
        <f aca="false">IF(基本情報入力シート!L21="","",基本情報入力シート!L21)</f>
        <v/>
      </c>
      <c r="I6" s="134"/>
      <c r="J6" s="134"/>
      <c r="K6" s="134"/>
      <c r="L6" s="134"/>
      <c r="M6" s="134"/>
      <c r="N6" s="134"/>
      <c r="O6" s="134"/>
      <c r="P6" s="134"/>
      <c r="Q6" s="134"/>
      <c r="R6" s="134"/>
      <c r="S6" s="134"/>
      <c r="T6" s="134"/>
      <c r="U6" s="134"/>
      <c r="V6" s="134"/>
      <c r="W6" s="134"/>
      <c r="X6" s="134"/>
      <c r="Y6" s="134"/>
      <c r="Z6" s="134"/>
      <c r="AA6" s="134"/>
      <c r="AB6" s="134"/>
      <c r="AC6" s="134"/>
      <c r="AD6" s="134"/>
      <c r="AE6" s="134"/>
      <c r="AF6" s="134"/>
      <c r="AG6" s="134"/>
      <c r="AH6" s="134"/>
      <c r="AI6" s="134"/>
      <c r="AJ6" s="134"/>
      <c r="AK6" s="134"/>
      <c r="AL6" s="132"/>
      <c r="AM6" s="132"/>
      <c r="AN6" s="132"/>
      <c r="AO6" s="132"/>
      <c r="AP6" s="132"/>
      <c r="AQ6" s="132"/>
      <c r="AR6" s="132"/>
      <c r="AS6" s="132"/>
      <c r="AT6" s="132"/>
      <c r="AU6" s="132"/>
      <c r="AV6" s="132"/>
      <c r="AW6" s="132"/>
      <c r="AX6" s="132"/>
      <c r="AY6" s="132"/>
    </row>
    <row r="7" s="135" customFormat="true" ht="25.5" hidden="false" customHeight="true" outlineLevel="0" collapsed="false">
      <c r="A7" s="132"/>
      <c r="B7" s="136" t="s">
        <v>13</v>
      </c>
      <c r="C7" s="136"/>
      <c r="D7" s="136"/>
      <c r="E7" s="136"/>
      <c r="F7" s="136"/>
      <c r="G7" s="136"/>
      <c r="H7" s="137" t="str">
        <f aca="false">IF(基本情報入力シート!L22="","",基本情報入力シート!L22)</f>
        <v/>
      </c>
      <c r="I7" s="137"/>
      <c r="J7" s="137"/>
      <c r="K7" s="137"/>
      <c r="L7" s="137"/>
      <c r="M7" s="137"/>
      <c r="N7" s="137"/>
      <c r="O7" s="137"/>
      <c r="P7" s="137"/>
      <c r="Q7" s="137"/>
      <c r="R7" s="137"/>
      <c r="S7" s="137"/>
      <c r="T7" s="137"/>
      <c r="U7" s="137"/>
      <c r="V7" s="137"/>
      <c r="W7" s="137"/>
      <c r="X7" s="137"/>
      <c r="Y7" s="137"/>
      <c r="Z7" s="137"/>
      <c r="AA7" s="137"/>
      <c r="AB7" s="137"/>
      <c r="AC7" s="137"/>
      <c r="AD7" s="137"/>
      <c r="AE7" s="137"/>
      <c r="AF7" s="137"/>
      <c r="AG7" s="137"/>
      <c r="AH7" s="137"/>
      <c r="AI7" s="137"/>
      <c r="AJ7" s="137"/>
      <c r="AK7" s="137"/>
      <c r="AL7" s="132"/>
      <c r="AM7" s="132"/>
      <c r="AN7" s="132"/>
      <c r="AO7" s="132"/>
      <c r="AP7" s="132"/>
      <c r="AQ7" s="132"/>
      <c r="AR7" s="132"/>
      <c r="AS7" s="132"/>
      <c r="AT7" s="132"/>
      <c r="AU7" s="132"/>
      <c r="AV7" s="132"/>
      <c r="AW7" s="132"/>
      <c r="AX7" s="132"/>
      <c r="AY7" s="132"/>
    </row>
    <row r="8" s="135" customFormat="true" ht="12.75" hidden="false" customHeight="true" outlineLevel="0" collapsed="false">
      <c r="A8" s="132"/>
      <c r="B8" s="138" t="s">
        <v>138</v>
      </c>
      <c r="C8" s="138"/>
      <c r="D8" s="138"/>
      <c r="E8" s="138"/>
      <c r="F8" s="138"/>
      <c r="G8" s="138"/>
      <c r="H8" s="139" t="s">
        <v>17</v>
      </c>
      <c r="I8" s="140" t="str">
        <f aca="false">IF(基本情報入力シート!AM24="－","",基本情報入力シート!AM24)</f>
        <v>-</v>
      </c>
      <c r="J8" s="140"/>
      <c r="K8" s="140"/>
      <c r="L8" s="140"/>
      <c r="M8" s="141"/>
      <c r="N8" s="141"/>
      <c r="O8" s="141"/>
      <c r="P8" s="141"/>
      <c r="Q8" s="141"/>
      <c r="R8" s="141"/>
      <c r="S8" s="141"/>
      <c r="T8" s="141"/>
      <c r="U8" s="141"/>
      <c r="V8" s="141"/>
      <c r="W8" s="141"/>
      <c r="X8" s="141"/>
      <c r="Y8" s="141"/>
      <c r="Z8" s="141"/>
      <c r="AA8" s="141"/>
      <c r="AB8" s="141"/>
      <c r="AC8" s="141"/>
      <c r="AD8" s="141"/>
      <c r="AE8" s="141"/>
      <c r="AF8" s="141"/>
      <c r="AG8" s="141"/>
      <c r="AH8" s="141"/>
      <c r="AI8" s="141"/>
      <c r="AJ8" s="141"/>
      <c r="AK8" s="141"/>
      <c r="AL8" s="132"/>
      <c r="AM8" s="132"/>
      <c r="AN8" s="132"/>
      <c r="AO8" s="132"/>
      <c r="AP8" s="132"/>
      <c r="AQ8" s="132"/>
      <c r="AR8" s="132"/>
      <c r="AS8" s="132"/>
      <c r="AT8" s="132"/>
      <c r="AU8" s="132"/>
      <c r="AV8" s="132"/>
      <c r="AW8" s="132"/>
      <c r="AX8" s="132"/>
      <c r="AY8" s="132"/>
    </row>
    <row r="9" s="135" customFormat="true" ht="16.5" hidden="false" customHeight="true" outlineLevel="0" collapsed="false">
      <c r="A9" s="132"/>
      <c r="B9" s="138"/>
      <c r="C9" s="138"/>
      <c r="D9" s="138"/>
      <c r="E9" s="138"/>
      <c r="F9" s="138"/>
      <c r="G9" s="138"/>
      <c r="H9" s="142" t="str">
        <f aca="false">IF(基本情報入力シート!L24="","",基本情報入力シート!L24)</f>
        <v/>
      </c>
      <c r="I9" s="142"/>
      <c r="J9" s="142"/>
      <c r="K9" s="142"/>
      <c r="L9" s="142"/>
      <c r="M9" s="142"/>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32"/>
      <c r="AM9" s="132"/>
      <c r="AN9" s="132"/>
      <c r="AO9" s="132"/>
      <c r="AP9" s="132"/>
      <c r="AQ9" s="132"/>
      <c r="AR9" s="132"/>
      <c r="AS9" s="132"/>
      <c r="AT9" s="132"/>
      <c r="AU9" s="132"/>
      <c r="AV9" s="132"/>
      <c r="AW9" s="132"/>
      <c r="AX9" s="132"/>
      <c r="AY9" s="132" t="n">
        <f aca="false">TRUE()</f>
        <v>1</v>
      </c>
    </row>
    <row r="10" s="135" customFormat="true" ht="16.5" hidden="false" customHeight="true" outlineLevel="0" collapsed="false">
      <c r="A10" s="132"/>
      <c r="B10" s="138"/>
      <c r="C10" s="138"/>
      <c r="D10" s="138"/>
      <c r="E10" s="138"/>
      <c r="F10" s="138"/>
      <c r="G10" s="138"/>
      <c r="H10" s="143" t="str">
        <f aca="false">IF(基本情報入力シート!L25="","",基本情報入力シート!L25)</f>
        <v/>
      </c>
      <c r="I10" s="143"/>
      <c r="J10" s="143"/>
      <c r="K10" s="143"/>
      <c r="L10" s="143"/>
      <c r="M10" s="143"/>
      <c r="N10" s="143"/>
      <c r="O10" s="143"/>
      <c r="P10" s="143"/>
      <c r="Q10" s="143"/>
      <c r="R10" s="143"/>
      <c r="S10" s="143"/>
      <c r="T10" s="143"/>
      <c r="U10" s="143"/>
      <c r="V10" s="143"/>
      <c r="W10" s="143"/>
      <c r="X10" s="143"/>
      <c r="Y10" s="143"/>
      <c r="Z10" s="143"/>
      <c r="AA10" s="143"/>
      <c r="AB10" s="143"/>
      <c r="AC10" s="143"/>
      <c r="AD10" s="143"/>
      <c r="AE10" s="143"/>
      <c r="AF10" s="143"/>
      <c r="AG10" s="143"/>
      <c r="AH10" s="143"/>
      <c r="AI10" s="143"/>
      <c r="AJ10" s="143"/>
      <c r="AK10" s="143"/>
      <c r="AL10" s="132"/>
      <c r="AM10" s="132"/>
      <c r="AN10" s="132"/>
      <c r="AO10" s="132"/>
      <c r="AP10" s="132"/>
      <c r="AQ10" s="132"/>
      <c r="AR10" s="132"/>
      <c r="AS10" s="132"/>
      <c r="AT10" s="132"/>
      <c r="AU10" s="132"/>
      <c r="AV10" s="132"/>
      <c r="AW10" s="132"/>
      <c r="AX10" s="132"/>
      <c r="AY10" s="132"/>
    </row>
    <row r="11" s="135" customFormat="true" ht="13.5" hidden="false" customHeight="true" outlineLevel="0" collapsed="false">
      <c r="A11" s="132"/>
      <c r="B11" s="144" t="s">
        <v>14</v>
      </c>
      <c r="C11" s="144"/>
      <c r="D11" s="144"/>
      <c r="E11" s="144"/>
      <c r="F11" s="144"/>
      <c r="G11" s="144"/>
      <c r="H11" s="134" t="str">
        <f aca="false">IF(基本情報入力シート!L29="","",基本情報入力シート!L29)</f>
        <v/>
      </c>
      <c r="I11" s="134"/>
      <c r="J11" s="134"/>
      <c r="K11" s="134"/>
      <c r="L11" s="134"/>
      <c r="M11" s="134"/>
      <c r="N11" s="134"/>
      <c r="O11" s="134"/>
      <c r="P11" s="134"/>
      <c r="Q11" s="134"/>
      <c r="R11" s="134"/>
      <c r="S11" s="134"/>
      <c r="T11" s="134"/>
      <c r="U11" s="134"/>
      <c r="V11" s="134"/>
      <c r="W11" s="134"/>
      <c r="X11" s="134"/>
      <c r="Y11" s="134"/>
      <c r="Z11" s="134"/>
      <c r="AA11" s="134"/>
      <c r="AB11" s="134"/>
      <c r="AC11" s="134"/>
      <c r="AD11" s="134"/>
      <c r="AE11" s="134"/>
      <c r="AF11" s="134"/>
      <c r="AG11" s="134"/>
      <c r="AH11" s="134"/>
      <c r="AI11" s="134"/>
      <c r="AJ11" s="134"/>
      <c r="AK11" s="134"/>
      <c r="AL11" s="132"/>
      <c r="AM11" s="132"/>
      <c r="AN11" s="132"/>
      <c r="AO11" s="132"/>
      <c r="AP11" s="132"/>
      <c r="AQ11" s="132"/>
      <c r="AR11" s="132"/>
      <c r="AS11" s="132"/>
      <c r="AT11" s="132"/>
      <c r="AU11" s="132"/>
      <c r="AV11" s="132"/>
      <c r="AW11" s="132"/>
      <c r="AX11" s="132"/>
      <c r="AY11" s="132"/>
    </row>
    <row r="12" s="135" customFormat="true" ht="22.5" hidden="false" customHeight="true" outlineLevel="0" collapsed="false">
      <c r="A12" s="132"/>
      <c r="B12" s="145" t="s">
        <v>139</v>
      </c>
      <c r="C12" s="145"/>
      <c r="D12" s="145"/>
      <c r="E12" s="145"/>
      <c r="F12" s="145"/>
      <c r="G12" s="145"/>
      <c r="H12" s="146" t="str">
        <f aca="false">IF(基本情報入力シート!L30="","",基本情報入力シート!L30)</f>
        <v/>
      </c>
      <c r="I12" s="146"/>
      <c r="J12" s="146"/>
      <c r="K12" s="146"/>
      <c r="L12" s="146"/>
      <c r="M12" s="146"/>
      <c r="N12" s="146"/>
      <c r="O12" s="146"/>
      <c r="P12" s="146"/>
      <c r="Q12" s="146"/>
      <c r="R12" s="146"/>
      <c r="S12" s="146"/>
      <c r="T12" s="146"/>
      <c r="U12" s="146"/>
      <c r="V12" s="146"/>
      <c r="W12" s="146"/>
      <c r="X12" s="146"/>
      <c r="Y12" s="146"/>
      <c r="Z12" s="146"/>
      <c r="AA12" s="146"/>
      <c r="AB12" s="146"/>
      <c r="AC12" s="146"/>
      <c r="AD12" s="146"/>
      <c r="AE12" s="146"/>
      <c r="AF12" s="146"/>
      <c r="AG12" s="146"/>
      <c r="AH12" s="146"/>
      <c r="AI12" s="146"/>
      <c r="AJ12" s="146"/>
      <c r="AK12" s="146"/>
      <c r="AL12" s="132"/>
      <c r="AM12" s="132"/>
      <c r="AN12" s="132"/>
      <c r="AO12" s="132"/>
      <c r="AP12" s="132"/>
      <c r="AQ12" s="132"/>
      <c r="AR12" s="132"/>
      <c r="AS12" s="132"/>
      <c r="AT12" s="132"/>
      <c r="AU12" s="132"/>
      <c r="AV12" s="132"/>
      <c r="AW12" s="132"/>
      <c r="AX12" s="132"/>
      <c r="AY12" s="132"/>
    </row>
    <row r="13" s="135" customFormat="true" ht="18.75" hidden="false" customHeight="true" outlineLevel="0" collapsed="false">
      <c r="A13" s="132"/>
      <c r="B13" s="147" t="s">
        <v>27</v>
      </c>
      <c r="C13" s="147"/>
      <c r="D13" s="147"/>
      <c r="E13" s="147"/>
      <c r="F13" s="147"/>
      <c r="G13" s="147"/>
      <c r="H13" s="148" t="s">
        <v>28</v>
      </c>
      <c r="I13" s="148"/>
      <c r="J13" s="148"/>
      <c r="K13" s="148"/>
      <c r="L13" s="149" t="str">
        <f aca="false">IF(基本情報入力シート!L31="","",基本情報入力シート!L31)</f>
        <v/>
      </c>
      <c r="M13" s="149"/>
      <c r="N13" s="149"/>
      <c r="O13" s="149"/>
      <c r="P13" s="149"/>
      <c r="Q13" s="149"/>
      <c r="R13" s="149"/>
      <c r="S13" s="149"/>
      <c r="T13" s="149"/>
      <c r="U13" s="149"/>
      <c r="V13" s="150" t="s">
        <v>29</v>
      </c>
      <c r="W13" s="150"/>
      <c r="X13" s="150"/>
      <c r="Y13" s="150"/>
      <c r="Z13" s="149" t="str">
        <f aca="false">IF(基本情報入力シート!L32="","",基本情報入力シート!L32)</f>
        <v/>
      </c>
      <c r="AA13" s="149"/>
      <c r="AB13" s="149"/>
      <c r="AC13" s="149"/>
      <c r="AD13" s="149"/>
      <c r="AE13" s="149"/>
      <c r="AF13" s="149"/>
      <c r="AG13" s="149"/>
      <c r="AH13" s="149"/>
      <c r="AI13" s="149"/>
      <c r="AJ13" s="149"/>
      <c r="AK13" s="149"/>
      <c r="AL13" s="132"/>
      <c r="AM13" s="132"/>
      <c r="AN13" s="132"/>
      <c r="AO13" s="132"/>
      <c r="AP13" s="132"/>
      <c r="AQ13" s="132"/>
      <c r="AR13" s="132"/>
      <c r="AS13" s="132"/>
      <c r="AT13" s="132"/>
      <c r="AU13" s="132"/>
      <c r="AV13" s="132"/>
      <c r="AW13" s="132"/>
      <c r="AX13" s="132"/>
      <c r="AY13" s="132"/>
    </row>
    <row r="14" customFormat="false" ht="7.5" hidden="false" customHeight="true" outlineLevel="0" collapsed="false">
      <c r="A14" s="1"/>
      <c r="B14" s="122"/>
      <c r="C14" s="122"/>
      <c r="D14" s="122"/>
      <c r="E14" s="122"/>
      <c r="F14" s="122"/>
      <c r="G14" s="122"/>
      <c r="H14" s="122"/>
      <c r="I14" s="12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c r="AI14" s="122"/>
      <c r="AJ14" s="122"/>
      <c r="AK14" s="122"/>
      <c r="AL14" s="1"/>
      <c r="AM14" s="1"/>
      <c r="AN14" s="1"/>
      <c r="AO14" s="1"/>
      <c r="AP14" s="1"/>
      <c r="AQ14" s="1"/>
      <c r="AR14" s="1"/>
      <c r="AS14" s="1"/>
      <c r="AT14" s="1"/>
      <c r="AU14" s="1"/>
      <c r="AV14" s="1"/>
      <c r="AW14" s="1"/>
      <c r="AX14" s="1"/>
      <c r="AY14" s="1"/>
    </row>
    <row r="15" customFormat="false" ht="21.65" hidden="false" customHeight="true" outlineLevel="0" collapsed="false">
      <c r="A15" s="1"/>
      <c r="B15" s="151" t="s">
        <v>140</v>
      </c>
      <c r="C15" s="152"/>
      <c r="D15" s="152"/>
      <c r="E15" s="152"/>
      <c r="F15" s="152"/>
      <c r="G15" s="152"/>
      <c r="H15" s="152"/>
      <c r="I15" s="152"/>
      <c r="J15" s="152"/>
      <c r="K15" s="152"/>
      <c r="L15" s="152"/>
      <c r="M15" s="152"/>
      <c r="N15" s="152"/>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
      <c r="AM15" s="1"/>
      <c r="AN15" s="1"/>
      <c r="AO15" s="1"/>
      <c r="AP15" s="1"/>
      <c r="AQ15" s="1"/>
      <c r="AR15" s="1"/>
      <c r="AS15" s="1"/>
      <c r="AT15" s="1"/>
      <c r="AU15" s="1"/>
      <c r="AV15" s="1"/>
      <c r="AW15" s="1"/>
      <c r="AX15" s="1"/>
      <c r="AY15" s="1"/>
    </row>
    <row r="16" customFormat="false" ht="18.75" hidden="false" customHeight="true" outlineLevel="0" collapsed="false">
      <c r="B16" s="153" t="s">
        <v>141</v>
      </c>
      <c r="C16" s="153"/>
      <c r="D16" s="153"/>
      <c r="E16" s="153"/>
      <c r="F16" s="153"/>
      <c r="G16" s="153"/>
      <c r="H16" s="153"/>
      <c r="I16" s="153"/>
      <c r="J16" s="153"/>
      <c r="K16" s="153"/>
      <c r="L16" s="153"/>
      <c r="M16" s="153"/>
      <c r="N16" s="153"/>
      <c r="O16" s="153"/>
      <c r="P16" s="153"/>
      <c r="Q16" s="153"/>
      <c r="R16" s="153"/>
      <c r="S16" s="153"/>
      <c r="T16" s="153"/>
      <c r="U16" s="153"/>
      <c r="V16" s="153"/>
      <c r="W16" s="153"/>
      <c r="X16" s="122"/>
      <c r="Y16" s="122"/>
      <c r="Z16" s="122"/>
      <c r="AA16" s="122"/>
      <c r="AB16" s="122"/>
      <c r="AC16" s="122"/>
      <c r="AD16" s="122"/>
      <c r="AE16" s="122"/>
      <c r="AF16" s="122"/>
      <c r="AG16" s="122"/>
      <c r="AH16" s="122"/>
      <c r="AI16" s="122"/>
      <c r="AJ16" s="122"/>
      <c r="AK16" s="122"/>
      <c r="AL16" s="1"/>
      <c r="AM16" s="1"/>
      <c r="AN16" s="1"/>
      <c r="AO16" s="1"/>
      <c r="AP16" s="1"/>
      <c r="AQ16" s="1"/>
      <c r="AR16" s="1"/>
      <c r="AS16" s="1"/>
      <c r="AT16" s="1"/>
      <c r="AU16" s="1"/>
      <c r="AV16" s="1"/>
      <c r="AW16" s="1"/>
      <c r="AX16" s="1"/>
      <c r="AY16" s="1"/>
    </row>
    <row r="17" customFormat="false" ht="26.25" hidden="false" customHeight="true" outlineLevel="0" collapsed="false">
      <c r="A17" s="1"/>
      <c r="B17" s="154" t="s">
        <v>142</v>
      </c>
      <c r="C17" s="155" t="s">
        <v>143</v>
      </c>
      <c r="D17" s="155"/>
      <c r="E17" s="155"/>
      <c r="F17" s="155"/>
      <c r="G17" s="155"/>
      <c r="H17" s="155"/>
      <c r="I17" s="155"/>
      <c r="J17" s="155"/>
      <c r="K17" s="155"/>
      <c r="L17" s="155"/>
      <c r="M17" s="155"/>
      <c r="N17" s="155"/>
      <c r="O17" s="155"/>
      <c r="P17" s="155"/>
      <c r="Q17" s="156" t="n">
        <f aca="false">'別紙様式2-2（処遇改善加算　個表）'!L5</f>
        <v>0</v>
      </c>
      <c r="R17" s="156"/>
      <c r="S17" s="156"/>
      <c r="T17" s="156"/>
      <c r="U17" s="156"/>
      <c r="V17" s="156"/>
      <c r="W17" s="157" t="s">
        <v>144</v>
      </c>
      <c r="X17" s="1"/>
      <c r="Y17" s="1"/>
      <c r="Z17" s="122"/>
      <c r="AA17" s="122"/>
      <c r="AB17" s="122"/>
      <c r="AC17" s="122"/>
      <c r="AD17" s="1"/>
      <c r="AE17" s="1"/>
      <c r="AF17" s="1"/>
      <c r="AG17" s="1"/>
      <c r="AH17" s="1"/>
      <c r="AI17" s="1"/>
      <c r="AJ17" s="1"/>
      <c r="AK17" s="1"/>
      <c r="AL17" s="1"/>
      <c r="AM17" s="1"/>
      <c r="AN17" s="1"/>
      <c r="AO17" s="1"/>
      <c r="AP17" s="1"/>
      <c r="AQ17" s="1"/>
      <c r="AR17" s="1"/>
      <c r="AS17" s="1"/>
      <c r="AT17" s="1"/>
      <c r="AU17" s="1"/>
      <c r="AV17" s="1"/>
      <c r="AW17" s="1"/>
      <c r="AX17" s="1"/>
      <c r="AY17" s="1"/>
    </row>
    <row r="18" customFormat="false" ht="30" hidden="false" customHeight="true" outlineLevel="0" collapsed="false">
      <c r="A18" s="1"/>
      <c r="B18" s="154" t="s">
        <v>145</v>
      </c>
      <c r="C18" s="158" t="s">
        <v>146</v>
      </c>
      <c r="D18" s="158"/>
      <c r="E18" s="158"/>
      <c r="F18" s="158"/>
      <c r="G18" s="158"/>
      <c r="H18" s="158"/>
      <c r="I18" s="158"/>
      <c r="J18" s="158"/>
      <c r="K18" s="158"/>
      <c r="L18" s="158"/>
      <c r="M18" s="158"/>
      <c r="N18" s="158"/>
      <c r="O18" s="158"/>
      <c r="P18" s="158"/>
      <c r="Q18" s="159"/>
      <c r="R18" s="159"/>
      <c r="S18" s="159"/>
      <c r="T18" s="159"/>
      <c r="U18" s="159"/>
      <c r="V18" s="159"/>
      <c r="W18" s="160" t="s">
        <v>144</v>
      </c>
      <c r="X18" s="122" t="s">
        <v>147</v>
      </c>
      <c r="Y18" s="161"/>
      <c r="Z18" s="1"/>
      <c r="AA18" s="1"/>
      <c r="AB18" s="1"/>
      <c r="AC18" s="1"/>
      <c r="AD18" s="1"/>
      <c r="AE18" s="1"/>
      <c r="AF18" s="1"/>
      <c r="AG18" s="1"/>
      <c r="AH18" s="1"/>
      <c r="AI18" s="1"/>
      <c r="AJ18" s="1"/>
      <c r="AK18" s="1"/>
      <c r="AL18" s="1"/>
      <c r="AM18" s="162" t="s">
        <v>148</v>
      </c>
      <c r="AN18" s="162"/>
      <c r="AO18" s="162"/>
      <c r="AP18" s="162"/>
      <c r="AQ18" s="162"/>
      <c r="AR18" s="162"/>
      <c r="AS18" s="162"/>
      <c r="AT18" s="162"/>
      <c r="AU18" s="162"/>
      <c r="AV18" s="162"/>
      <c r="AW18" s="162"/>
      <c r="AX18" s="162"/>
      <c r="AY18" s="162"/>
    </row>
    <row r="19" customFormat="false" ht="28.5" hidden="false" customHeight="true" outlineLevel="0" collapsed="false">
      <c r="A19" s="1"/>
      <c r="B19" s="163" t="s">
        <v>149</v>
      </c>
      <c r="C19" s="164" t="s">
        <v>150</v>
      </c>
      <c r="D19" s="164"/>
      <c r="E19" s="164"/>
      <c r="F19" s="164"/>
      <c r="G19" s="164"/>
      <c r="H19" s="164"/>
      <c r="I19" s="164"/>
      <c r="J19" s="164"/>
      <c r="K19" s="164"/>
      <c r="L19" s="164"/>
      <c r="M19" s="164"/>
      <c r="N19" s="164"/>
      <c r="O19" s="164"/>
      <c r="P19" s="164"/>
      <c r="Q19" s="156" t="n">
        <f aca="false">Q17+Q18</f>
        <v>0</v>
      </c>
      <c r="R19" s="156"/>
      <c r="S19" s="156"/>
      <c r="T19" s="156"/>
      <c r="U19" s="156"/>
      <c r="V19" s="156"/>
      <c r="W19" s="165" t="s">
        <v>144</v>
      </c>
      <c r="X19" s="122" t="s">
        <v>147</v>
      </c>
      <c r="Y19" s="166" t="str">
        <f aca="false">IF(H7="", "", IFERROR(IF(Q20&gt;=Q19,"○","×"),""))</f>
        <v/>
      </c>
      <c r="Z19" s="1"/>
      <c r="AA19" s="1"/>
      <c r="AB19" s="1"/>
      <c r="AC19" s="1"/>
      <c r="AD19" s="1"/>
      <c r="AE19" s="1"/>
      <c r="AF19" s="1"/>
      <c r="AG19" s="1"/>
      <c r="AH19" s="1"/>
      <c r="AI19" s="1"/>
      <c r="AJ19" s="1"/>
      <c r="AK19" s="1"/>
      <c r="AL19" s="1"/>
      <c r="AM19" s="167" t="s">
        <v>151</v>
      </c>
      <c r="AN19" s="167"/>
      <c r="AO19" s="167"/>
      <c r="AP19" s="167"/>
      <c r="AQ19" s="167"/>
      <c r="AR19" s="167"/>
      <c r="AS19" s="167"/>
      <c r="AT19" s="167"/>
      <c r="AU19" s="167"/>
      <c r="AV19" s="167"/>
      <c r="AW19" s="167"/>
      <c r="AX19" s="167"/>
      <c r="AY19" s="167"/>
    </row>
    <row r="20" customFormat="false" ht="38.4" hidden="false" customHeight="true" outlineLevel="0" collapsed="false">
      <c r="A20" s="1"/>
      <c r="B20" s="168" t="s">
        <v>152</v>
      </c>
      <c r="C20" s="169" t="s">
        <v>153</v>
      </c>
      <c r="D20" s="169"/>
      <c r="E20" s="169"/>
      <c r="F20" s="169"/>
      <c r="G20" s="169"/>
      <c r="H20" s="169"/>
      <c r="I20" s="169"/>
      <c r="J20" s="169"/>
      <c r="K20" s="169"/>
      <c r="L20" s="169"/>
      <c r="M20" s="169"/>
      <c r="N20" s="169"/>
      <c r="O20" s="169"/>
      <c r="P20" s="169"/>
      <c r="Q20" s="159"/>
      <c r="R20" s="159"/>
      <c r="S20" s="159"/>
      <c r="T20" s="159"/>
      <c r="U20" s="159"/>
      <c r="V20" s="159"/>
      <c r="W20" s="170" t="s">
        <v>144</v>
      </c>
      <c r="X20" s="122" t="s">
        <v>147</v>
      </c>
      <c r="Y20" s="166"/>
      <c r="Z20" s="122"/>
      <c r="AA20" s="171"/>
      <c r="AB20" s="1"/>
      <c r="AC20" s="1"/>
      <c r="AD20" s="1"/>
      <c r="AE20" s="1"/>
      <c r="AF20" s="1"/>
      <c r="AG20" s="1"/>
      <c r="AH20" s="1"/>
      <c r="AI20" s="1"/>
      <c r="AJ20" s="1"/>
      <c r="AK20" s="1"/>
      <c r="AL20" s="1"/>
      <c r="AM20" s="1"/>
      <c r="AN20" s="1"/>
      <c r="AO20" s="1"/>
      <c r="AP20" s="1"/>
      <c r="AQ20" s="1"/>
      <c r="AR20" s="1"/>
      <c r="AS20" s="1"/>
      <c r="AT20" s="1"/>
      <c r="AU20" s="1"/>
      <c r="AV20" s="1"/>
      <c r="AW20" s="1"/>
      <c r="AX20" s="1"/>
      <c r="AY20" s="1"/>
    </row>
    <row r="21" customFormat="false" ht="6" hidden="false" customHeight="true" outlineLevel="0" collapsed="false">
      <c r="A21" s="122"/>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72"/>
      <c r="AV21" s="173"/>
      <c r="AW21" s="1"/>
      <c r="AX21" s="1"/>
      <c r="AY21" s="1"/>
    </row>
    <row r="22" customFormat="false" ht="16.5" hidden="false" customHeight="true" outlineLevel="0" collapsed="false">
      <c r="A22" s="51"/>
      <c r="B22" s="174" t="s">
        <v>154</v>
      </c>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row>
    <row r="23" customFormat="false" ht="43.25" hidden="false" customHeight="true" outlineLevel="0" collapsed="false">
      <c r="A23" s="1"/>
      <c r="B23" s="175" t="s">
        <v>155</v>
      </c>
      <c r="C23" s="176" t="s">
        <v>156</v>
      </c>
      <c r="D23" s="176"/>
      <c r="E23" s="176"/>
      <c r="F23" s="176"/>
      <c r="G23" s="176"/>
      <c r="H23" s="176"/>
      <c r="I23" s="176"/>
      <c r="J23" s="176"/>
      <c r="K23" s="176"/>
      <c r="L23" s="176"/>
      <c r="M23" s="176"/>
      <c r="N23" s="176"/>
      <c r="O23" s="176"/>
      <c r="P23" s="176"/>
      <c r="Q23" s="176"/>
      <c r="R23" s="176"/>
      <c r="S23" s="176"/>
      <c r="T23" s="176"/>
      <c r="U23" s="176"/>
      <c r="V23" s="176"/>
      <c r="W23" s="176"/>
      <c r="X23" s="176"/>
      <c r="Y23" s="176"/>
      <c r="Z23" s="176"/>
      <c r="AA23" s="176"/>
      <c r="AB23" s="176"/>
      <c r="AC23" s="176"/>
      <c r="AD23" s="176"/>
      <c r="AE23" s="176"/>
      <c r="AF23" s="176"/>
      <c r="AG23" s="176"/>
      <c r="AH23" s="176"/>
      <c r="AI23" s="176"/>
      <c r="AJ23" s="176"/>
      <c r="AK23" s="176"/>
      <c r="AL23" s="1"/>
      <c r="AM23" s="1"/>
      <c r="AN23" s="1"/>
      <c r="AO23" s="1"/>
      <c r="AP23" s="1"/>
      <c r="AQ23" s="1"/>
      <c r="AR23" s="1"/>
      <c r="AS23" s="1"/>
      <c r="AT23" s="1"/>
      <c r="AU23" s="1"/>
      <c r="AV23" s="1"/>
      <c r="AW23" s="1"/>
      <c r="AX23" s="1"/>
      <c r="AY23" s="1"/>
    </row>
    <row r="24" customFormat="false" ht="25.25" hidden="false" customHeight="true" outlineLevel="0" collapsed="false">
      <c r="A24" s="1"/>
      <c r="B24" s="175" t="s">
        <v>155</v>
      </c>
      <c r="C24" s="177" t="s">
        <v>157</v>
      </c>
      <c r="D24" s="177"/>
      <c r="E24" s="177"/>
      <c r="F24" s="177"/>
      <c r="G24" s="177"/>
      <c r="H24" s="177"/>
      <c r="I24" s="177"/>
      <c r="J24" s="177"/>
      <c r="K24" s="177"/>
      <c r="L24" s="177"/>
      <c r="M24" s="177"/>
      <c r="N24" s="177"/>
      <c r="O24" s="177"/>
      <c r="P24" s="177"/>
      <c r="Q24" s="177"/>
      <c r="R24" s="177"/>
      <c r="S24" s="177"/>
      <c r="T24" s="177"/>
      <c r="U24" s="177"/>
      <c r="V24" s="177"/>
      <c r="W24" s="177"/>
      <c r="X24" s="177"/>
      <c r="Y24" s="177"/>
      <c r="Z24" s="177"/>
      <c r="AA24" s="177"/>
      <c r="AB24" s="177"/>
      <c r="AC24" s="177"/>
      <c r="AD24" s="177"/>
      <c r="AE24" s="177"/>
      <c r="AF24" s="177"/>
      <c r="AG24" s="177"/>
      <c r="AH24" s="177"/>
      <c r="AI24" s="177"/>
      <c r="AJ24" s="177"/>
      <c r="AK24" s="177"/>
      <c r="AL24" s="1"/>
      <c r="AM24" s="1"/>
      <c r="AN24" s="1"/>
      <c r="AO24" s="1"/>
      <c r="AP24" s="1"/>
      <c r="AQ24" s="1"/>
      <c r="AR24" s="1"/>
      <c r="AS24" s="1"/>
      <c r="AT24" s="1"/>
      <c r="AU24" s="1"/>
      <c r="AV24" s="1"/>
      <c r="AW24" s="1"/>
      <c r="AX24" s="1"/>
      <c r="AY24" s="1"/>
    </row>
    <row r="25" customFormat="false" ht="6" hidden="false" customHeight="true" outlineLevel="0" collapsed="false">
      <c r="A25" s="1"/>
      <c r="B25" s="178"/>
      <c r="C25" s="178"/>
      <c r="D25" s="178"/>
      <c r="E25" s="178"/>
      <c r="F25" s="179"/>
      <c r="G25" s="180"/>
      <c r="H25" s="180"/>
      <c r="I25" s="180"/>
      <c r="J25" s="180"/>
      <c r="K25" s="180"/>
      <c r="L25" s="180"/>
      <c r="M25" s="181"/>
      <c r="N25" s="181"/>
      <c r="O25" s="181"/>
      <c r="P25" s="181"/>
      <c r="Q25" s="181"/>
      <c r="R25" s="181"/>
      <c r="S25" s="181"/>
      <c r="T25" s="181"/>
      <c r="U25" s="181"/>
      <c r="V25" s="181"/>
      <c r="W25" s="181"/>
      <c r="X25" s="181"/>
      <c r="Y25" s="181"/>
      <c r="Z25" s="181"/>
      <c r="AA25" s="181"/>
      <c r="AB25" s="181"/>
      <c r="AC25" s="181"/>
      <c r="AD25" s="181"/>
      <c r="AE25" s="181"/>
      <c r="AF25" s="181"/>
      <c r="AG25" s="181"/>
      <c r="AH25" s="181"/>
      <c r="AI25" s="181"/>
      <c r="AJ25" s="181"/>
      <c r="AK25" s="181"/>
      <c r="AL25" s="132"/>
      <c r="AM25" s="132"/>
      <c r="AN25" s="1"/>
      <c r="AO25" s="1"/>
      <c r="AP25" s="1"/>
      <c r="AQ25" s="1"/>
      <c r="AR25" s="1"/>
      <c r="AS25" s="1"/>
      <c r="AT25" s="1"/>
      <c r="AU25" s="1"/>
      <c r="AV25" s="1"/>
      <c r="AW25" s="182"/>
      <c r="AX25" s="1"/>
      <c r="AY25" s="1"/>
    </row>
    <row r="26" customFormat="false" ht="21" hidden="false" customHeight="true" outlineLevel="0" collapsed="false">
      <c r="A26" s="1"/>
      <c r="B26" s="183" t="s">
        <v>158</v>
      </c>
      <c r="C26" s="183"/>
      <c r="D26" s="183"/>
      <c r="E26" s="183"/>
      <c r="F26" s="183"/>
      <c r="G26" s="183"/>
      <c r="H26" s="183"/>
      <c r="I26" s="183"/>
      <c r="J26" s="183"/>
      <c r="K26" s="183"/>
      <c r="L26" s="183"/>
      <c r="M26" s="183"/>
      <c r="N26" s="183"/>
      <c r="O26" s="183"/>
      <c r="P26" s="183"/>
      <c r="Q26" s="183"/>
      <c r="R26" s="183"/>
      <c r="S26" s="183"/>
      <c r="T26" s="183"/>
      <c r="U26" s="183"/>
      <c r="V26" s="183"/>
      <c r="W26" s="183"/>
      <c r="X26" s="183"/>
      <c r="Y26" s="183"/>
      <c r="Z26" s="183"/>
      <c r="AA26" s="183"/>
      <c r="AB26" s="183"/>
      <c r="AC26" s="183"/>
      <c r="AD26" s="183"/>
      <c r="AE26" s="183"/>
      <c r="AF26" s="183"/>
      <c r="AG26" s="183"/>
      <c r="AH26" s="183"/>
      <c r="AI26" s="183"/>
      <c r="AJ26" s="183"/>
      <c r="AK26" s="183"/>
      <c r="AL26" s="1"/>
      <c r="AM26" s="1"/>
      <c r="AN26" s="1"/>
      <c r="AO26" s="1"/>
      <c r="AP26" s="1"/>
      <c r="AQ26" s="1"/>
      <c r="AR26" s="1"/>
      <c r="AS26" s="1"/>
      <c r="AT26" s="1"/>
      <c r="AU26" s="1"/>
      <c r="AV26" s="1"/>
      <c r="AW26" s="1"/>
      <c r="AX26" s="1"/>
      <c r="AY26" s="1"/>
    </row>
    <row r="27" customFormat="false" ht="18" hidden="false" customHeight="true" outlineLevel="0" collapsed="false">
      <c r="A27" s="1"/>
      <c r="B27" s="184" t="s">
        <v>159</v>
      </c>
      <c r="C27" s="184"/>
      <c r="D27" s="184"/>
      <c r="E27" s="184"/>
      <c r="F27" s="184"/>
      <c r="G27" s="184"/>
      <c r="H27" s="184"/>
      <c r="I27" s="184"/>
      <c r="J27" s="184"/>
      <c r="K27" s="184"/>
      <c r="L27" s="184"/>
      <c r="M27" s="184"/>
      <c r="N27" s="184"/>
      <c r="O27" s="184"/>
      <c r="P27" s="184"/>
      <c r="Q27" s="184"/>
      <c r="R27" s="184"/>
      <c r="S27" s="184"/>
      <c r="T27" s="184"/>
      <c r="U27" s="184"/>
      <c r="V27" s="184"/>
      <c r="W27" s="184"/>
      <c r="X27" s="184"/>
      <c r="Y27" s="184"/>
      <c r="Z27" s="184"/>
      <c r="AA27" s="184"/>
      <c r="AB27" s="184"/>
      <c r="AC27" s="184"/>
      <c r="AD27" s="184"/>
      <c r="AE27" s="184"/>
      <c r="AF27" s="184"/>
      <c r="AG27" s="184"/>
      <c r="AH27" s="184"/>
      <c r="AI27" s="184"/>
      <c r="AJ27" s="184"/>
      <c r="AK27" s="184"/>
      <c r="AL27" s="1"/>
      <c r="AM27" s="1"/>
      <c r="AN27" s="1"/>
      <c r="AO27" s="1"/>
      <c r="AP27" s="1"/>
      <c r="AQ27" s="1"/>
      <c r="AR27" s="1"/>
      <c r="AS27" s="182"/>
      <c r="AT27" s="1"/>
      <c r="AU27" s="1"/>
      <c r="AV27" s="1"/>
      <c r="AW27" s="1"/>
      <c r="AX27" s="1"/>
      <c r="AY27" s="1"/>
    </row>
    <row r="28" customFormat="false" ht="18" hidden="false" customHeight="true" outlineLevel="0" collapsed="false">
      <c r="A28" s="1"/>
      <c r="B28" s="185" t="s">
        <v>160</v>
      </c>
      <c r="C28" s="185"/>
      <c r="D28" s="185"/>
      <c r="E28" s="185"/>
      <c r="F28" s="185"/>
      <c r="G28" s="185"/>
      <c r="H28" s="185"/>
      <c r="I28" s="185"/>
      <c r="J28" s="185"/>
      <c r="K28" s="185"/>
      <c r="L28" s="185"/>
      <c r="M28" s="185"/>
      <c r="N28" s="185"/>
      <c r="O28" s="185"/>
      <c r="P28" s="185"/>
      <c r="Q28" s="185"/>
      <c r="R28" s="185"/>
      <c r="S28" s="185"/>
      <c r="T28" s="185"/>
      <c r="U28" s="185"/>
      <c r="V28" s="185"/>
      <c r="W28" s="185"/>
      <c r="X28" s="185"/>
      <c r="Y28" s="185"/>
      <c r="Z28" s="185"/>
      <c r="AA28" s="186"/>
      <c r="AB28" s="186"/>
      <c r="AC28" s="186"/>
      <c r="AD28" s="186"/>
      <c r="AE28" s="186"/>
      <c r="AF28" s="186"/>
      <c r="AG28" s="186"/>
      <c r="AH28" s="186"/>
      <c r="AI28" s="186"/>
      <c r="AJ28" s="187"/>
      <c r="AK28" s="188" t="str">
        <f aca="false" t="array" ref="AK28:AK28">IF(H7="", "", IF('別紙様式2-2（処遇改善加算　個表）'!AE9:AF9="○", "○", "×"))</f>
        <v/>
      </c>
      <c r="AL28" s="182"/>
      <c r="AM28" s="1"/>
      <c r="AN28" s="1"/>
      <c r="AO28" s="1"/>
      <c r="AP28" s="1"/>
      <c r="AQ28" s="1"/>
      <c r="AR28" s="182"/>
      <c r="AS28" s="1"/>
      <c r="AT28" s="1"/>
      <c r="AU28" s="1"/>
      <c r="AV28" s="1"/>
      <c r="AW28" s="1"/>
      <c r="AX28" s="1"/>
    </row>
    <row r="29" customFormat="false" ht="18" hidden="false" customHeight="true" outlineLevel="0" collapsed="false">
      <c r="A29" s="1"/>
      <c r="B29" s="189" t="s">
        <v>142</v>
      </c>
      <c r="C29" s="190" t="s">
        <v>161</v>
      </c>
      <c r="D29" s="190"/>
      <c r="E29" s="190"/>
      <c r="F29" s="190"/>
      <c r="G29" s="190"/>
      <c r="H29" s="190"/>
      <c r="I29" s="190"/>
      <c r="J29" s="190"/>
      <c r="K29" s="190"/>
      <c r="L29" s="190"/>
      <c r="M29" s="190"/>
      <c r="N29" s="190"/>
      <c r="O29" s="190"/>
      <c r="P29" s="190"/>
      <c r="Q29" s="190"/>
      <c r="R29" s="190"/>
      <c r="S29" s="190"/>
      <c r="T29" s="191" t="n">
        <f aca="false">'別紙様式2-2（処遇改善加算　個表）'!L6</f>
        <v>0</v>
      </c>
      <c r="U29" s="191"/>
      <c r="V29" s="191"/>
      <c r="W29" s="191"/>
      <c r="X29" s="191"/>
      <c r="Y29" s="191"/>
      <c r="Z29" s="165" t="s">
        <v>144</v>
      </c>
      <c r="AA29" s="192" t="s">
        <v>147</v>
      </c>
      <c r="AB29" s="166" t="str">
        <f aca="false">IF(H7="", "", IFERROR(IF(T30&gt;=T29,"○","×"),""))</f>
        <v/>
      </c>
      <c r="AC29" s="193"/>
      <c r="AD29" s="194"/>
      <c r="AE29" s="194"/>
      <c r="AF29" s="194"/>
      <c r="AG29" s="194"/>
      <c r="AH29" s="194"/>
      <c r="AI29" s="194"/>
      <c r="AJ29" s="194"/>
      <c r="AK29" s="194"/>
      <c r="AL29" s="1"/>
      <c r="AM29" s="195" t="s">
        <v>162</v>
      </c>
      <c r="AN29" s="195"/>
      <c r="AO29" s="195"/>
      <c r="AP29" s="195"/>
      <c r="AQ29" s="195"/>
      <c r="AR29" s="195"/>
      <c r="AS29" s="195"/>
      <c r="AT29" s="195"/>
      <c r="AU29" s="195"/>
      <c r="AV29" s="195"/>
      <c r="AW29" s="195"/>
      <c r="AX29" s="195"/>
      <c r="AY29" s="195"/>
    </row>
    <row r="30" customFormat="false" ht="28.5" hidden="false" customHeight="true" outlineLevel="0" collapsed="false">
      <c r="A30" s="1"/>
      <c r="B30" s="189" t="s">
        <v>145</v>
      </c>
      <c r="C30" s="158" t="s">
        <v>163</v>
      </c>
      <c r="D30" s="158"/>
      <c r="E30" s="158"/>
      <c r="F30" s="158"/>
      <c r="G30" s="158"/>
      <c r="H30" s="158"/>
      <c r="I30" s="158"/>
      <c r="J30" s="158"/>
      <c r="K30" s="158"/>
      <c r="L30" s="158"/>
      <c r="M30" s="158"/>
      <c r="N30" s="158"/>
      <c r="O30" s="158"/>
      <c r="P30" s="158"/>
      <c r="Q30" s="158"/>
      <c r="R30" s="158"/>
      <c r="S30" s="158"/>
      <c r="T30" s="196"/>
      <c r="U30" s="196"/>
      <c r="V30" s="196"/>
      <c r="W30" s="196"/>
      <c r="X30" s="196"/>
      <c r="Y30" s="196"/>
      <c r="Z30" s="160" t="s">
        <v>144</v>
      </c>
      <c r="AA30" s="192" t="s">
        <v>147</v>
      </c>
      <c r="AB30" s="166"/>
      <c r="AC30" s="193"/>
      <c r="AD30" s="194"/>
      <c r="AE30" s="194"/>
      <c r="AF30" s="194"/>
      <c r="AG30" s="194"/>
      <c r="AH30" s="194"/>
      <c r="AI30" s="194"/>
      <c r="AJ30" s="194"/>
      <c r="AK30" s="194"/>
      <c r="AL30" s="1"/>
      <c r="AM30" s="195"/>
      <c r="AN30" s="195"/>
      <c r="AO30" s="195"/>
      <c r="AP30" s="195"/>
      <c r="AQ30" s="195"/>
      <c r="AR30" s="195"/>
      <c r="AS30" s="195"/>
      <c r="AT30" s="195"/>
      <c r="AU30" s="195"/>
      <c r="AV30" s="195"/>
      <c r="AW30" s="195"/>
      <c r="AX30" s="195"/>
      <c r="AY30" s="195"/>
    </row>
    <row r="31" customFormat="false" ht="3.75" hidden="false" customHeight="true" outlineLevel="0" collapsed="false">
      <c r="A31" s="1"/>
      <c r="B31" s="174"/>
      <c r="C31" s="197"/>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8"/>
      <c r="AD31" s="198"/>
      <c r="AE31" s="198"/>
      <c r="AF31" s="198"/>
      <c r="AG31" s="198"/>
      <c r="AH31" s="198"/>
      <c r="AI31" s="198"/>
      <c r="AJ31" s="198"/>
      <c r="AK31" s="198"/>
      <c r="AL31" s="198"/>
      <c r="AM31" s="199"/>
      <c r="AN31" s="199"/>
      <c r="AO31" s="199"/>
      <c r="AP31" s="199"/>
      <c r="AQ31" s="1"/>
      <c r="AR31" s="1"/>
      <c r="AS31" s="1"/>
      <c r="AT31" s="1"/>
      <c r="AU31" s="1"/>
      <c r="AV31" s="1"/>
      <c r="AW31" s="1"/>
      <c r="AX31" s="182"/>
      <c r="AY31" s="1"/>
    </row>
    <row r="32" customFormat="false" ht="13" hidden="false" customHeight="false" outlineLevel="0" collapsed="false">
      <c r="A32" s="1"/>
      <c r="B32" s="174" t="s">
        <v>154</v>
      </c>
      <c r="C32" s="122"/>
      <c r="D32" s="122"/>
      <c r="E32" s="122"/>
      <c r="F32" s="122"/>
      <c r="G32" s="122"/>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200"/>
      <c r="AM32" s="199"/>
      <c r="AN32" s="199"/>
      <c r="AO32" s="199"/>
      <c r="AP32" s="199"/>
      <c r="AQ32" s="1"/>
      <c r="AR32" s="1"/>
      <c r="AS32" s="1"/>
      <c r="AT32" s="1"/>
      <c r="AU32" s="1"/>
      <c r="AV32" s="1"/>
      <c r="AW32" s="1"/>
      <c r="AX32" s="182"/>
      <c r="AY32" s="1"/>
    </row>
    <row r="33" customFormat="false" ht="20" hidden="false" customHeight="true" outlineLevel="0" collapsed="false">
      <c r="A33" s="1"/>
      <c r="B33" s="175" t="s">
        <v>155</v>
      </c>
      <c r="C33" s="201" t="s">
        <v>164</v>
      </c>
      <c r="D33" s="201"/>
      <c r="E33" s="201"/>
      <c r="F33" s="201"/>
      <c r="G33" s="201"/>
      <c r="H33" s="201"/>
      <c r="I33" s="201"/>
      <c r="J33" s="201"/>
      <c r="K33" s="201"/>
      <c r="L33" s="201"/>
      <c r="M33" s="201"/>
      <c r="N33" s="201"/>
      <c r="O33" s="201"/>
      <c r="P33" s="201"/>
      <c r="Q33" s="201"/>
      <c r="R33" s="201"/>
      <c r="S33" s="201"/>
      <c r="T33" s="201"/>
      <c r="U33" s="201"/>
      <c r="V33" s="201"/>
      <c r="W33" s="201"/>
      <c r="X33" s="201"/>
      <c r="Y33" s="201"/>
      <c r="Z33" s="201"/>
      <c r="AA33" s="201"/>
      <c r="AB33" s="201"/>
      <c r="AC33" s="201"/>
      <c r="AD33" s="201"/>
      <c r="AE33" s="201"/>
      <c r="AF33" s="201"/>
      <c r="AG33" s="201"/>
      <c r="AH33" s="201"/>
      <c r="AI33" s="201"/>
      <c r="AJ33" s="201"/>
      <c r="AK33" s="201"/>
      <c r="AL33" s="200"/>
      <c r="AM33" s="199"/>
      <c r="AN33" s="199"/>
      <c r="AO33" s="199"/>
      <c r="AP33" s="199"/>
      <c r="AQ33" s="1"/>
      <c r="AR33" s="1"/>
      <c r="AS33" s="1"/>
      <c r="AT33" s="1"/>
      <c r="AU33" s="1"/>
      <c r="AV33" s="1"/>
      <c r="AW33" s="1"/>
      <c r="AX33" s="182"/>
      <c r="AY33" s="1"/>
    </row>
    <row r="34" customFormat="false" ht="7.5" hidden="false" customHeight="true" outlineLevel="0" collapsed="false">
      <c r="A34" s="1"/>
      <c r="B34" s="175"/>
      <c r="C34" s="202"/>
      <c r="D34" s="202"/>
      <c r="E34" s="202"/>
      <c r="F34" s="202"/>
      <c r="G34" s="202"/>
      <c r="H34" s="202"/>
      <c r="I34" s="202"/>
      <c r="J34" s="202"/>
      <c r="K34" s="202"/>
      <c r="L34" s="202"/>
      <c r="M34" s="202"/>
      <c r="N34" s="202"/>
      <c r="O34" s="202"/>
      <c r="P34" s="202"/>
      <c r="Q34" s="202"/>
      <c r="R34" s="202"/>
      <c r="S34" s="202"/>
      <c r="T34" s="202"/>
      <c r="U34" s="202"/>
      <c r="V34" s="202"/>
      <c r="W34" s="202"/>
      <c r="X34" s="202"/>
      <c r="Y34" s="202"/>
      <c r="Z34" s="202"/>
      <c r="AA34" s="202"/>
      <c r="AB34" s="202"/>
      <c r="AC34" s="202"/>
      <c r="AD34" s="202"/>
      <c r="AE34" s="202"/>
      <c r="AF34" s="202"/>
      <c r="AG34" s="202"/>
      <c r="AH34" s="202"/>
      <c r="AI34" s="202"/>
      <c r="AJ34" s="202"/>
      <c r="AK34" s="202"/>
      <c r="AL34" s="200"/>
      <c r="AM34" s="199"/>
      <c r="AN34" s="199"/>
      <c r="AO34" s="199"/>
      <c r="AP34" s="199"/>
      <c r="AQ34" s="1"/>
      <c r="AR34" s="1"/>
      <c r="AS34" s="1"/>
      <c r="AT34" s="1"/>
      <c r="AU34" s="1"/>
      <c r="AV34" s="1"/>
      <c r="AW34" s="1"/>
      <c r="AX34" s="182"/>
      <c r="AY34" s="1"/>
    </row>
    <row r="35" customFormat="false" ht="33.65" hidden="false" customHeight="true" outlineLevel="0" collapsed="false">
      <c r="A35" s="1"/>
      <c r="B35" s="203" t="s">
        <v>165</v>
      </c>
      <c r="C35" s="203"/>
      <c r="D35" s="203"/>
      <c r="E35" s="203"/>
      <c r="F35" s="203"/>
      <c r="G35" s="203"/>
      <c r="H35" s="203"/>
      <c r="I35" s="203"/>
      <c r="J35" s="203"/>
      <c r="K35" s="203"/>
      <c r="L35" s="203"/>
      <c r="M35" s="203"/>
      <c r="N35" s="203"/>
      <c r="O35" s="203"/>
      <c r="P35" s="203"/>
      <c r="Q35" s="203"/>
      <c r="R35" s="203"/>
      <c r="S35" s="203"/>
      <c r="T35" s="203"/>
      <c r="U35" s="203"/>
      <c r="V35" s="203"/>
      <c r="W35" s="203"/>
      <c r="X35" s="203"/>
      <c r="Y35" s="203"/>
      <c r="Z35" s="203"/>
      <c r="AA35" s="203"/>
      <c r="AB35" s="203"/>
      <c r="AC35" s="203"/>
      <c r="AD35" s="203"/>
      <c r="AE35" s="203"/>
      <c r="AF35" s="203"/>
      <c r="AG35" s="203"/>
      <c r="AH35" s="203"/>
      <c r="AI35" s="203"/>
      <c r="AJ35" s="203"/>
      <c r="AK35" s="203"/>
      <c r="AL35" s="1"/>
      <c r="AM35" s="1"/>
      <c r="AN35" s="1"/>
      <c r="AO35" s="1"/>
      <c r="AP35" s="1"/>
      <c r="AQ35" s="1"/>
      <c r="AR35" s="1"/>
      <c r="AS35" s="1"/>
      <c r="AT35" s="1"/>
      <c r="AU35" s="1"/>
      <c r="AV35" s="1"/>
      <c r="AW35" s="1"/>
      <c r="AX35" s="1"/>
      <c r="AY35" s="1"/>
    </row>
    <row r="36" customFormat="false" ht="19.25" hidden="false" customHeight="true" outlineLevel="0" collapsed="false">
      <c r="A36" s="1"/>
      <c r="B36" s="185" t="s">
        <v>166</v>
      </c>
      <c r="C36" s="185"/>
      <c r="D36" s="185"/>
      <c r="E36" s="185"/>
      <c r="F36" s="185"/>
      <c r="G36" s="185"/>
      <c r="H36" s="185"/>
      <c r="I36" s="185"/>
      <c r="J36" s="185"/>
      <c r="K36" s="185"/>
      <c r="L36" s="185"/>
      <c r="M36" s="185"/>
      <c r="N36" s="185"/>
      <c r="O36" s="185"/>
      <c r="P36" s="185"/>
      <c r="Q36" s="185"/>
      <c r="R36" s="185"/>
      <c r="S36" s="185"/>
      <c r="T36" s="185"/>
      <c r="U36" s="185"/>
      <c r="V36" s="185"/>
      <c r="W36" s="185"/>
      <c r="X36" s="185"/>
      <c r="Y36" s="185"/>
      <c r="Z36" s="185"/>
      <c r="AA36" s="186"/>
      <c r="AB36" s="186"/>
      <c r="AC36" s="186"/>
      <c r="AD36" s="186"/>
      <c r="AE36" s="186"/>
      <c r="AF36" s="186"/>
      <c r="AG36" s="186"/>
      <c r="AH36" s="186"/>
      <c r="AI36" s="186"/>
      <c r="AJ36" s="186"/>
      <c r="AK36" s="188" t="str">
        <f aca="false" t="array" ref="AK36:AK36">IF(H7="", "", IF('別紙様式2-2（処遇改善加算　個表）'!AG9:AH9="○", "○", "×"))</f>
        <v/>
      </c>
      <c r="AL36" s="182"/>
      <c r="AM36" s="1"/>
      <c r="AN36" s="1"/>
      <c r="AO36" s="1"/>
      <c r="AP36" s="1"/>
      <c r="AQ36" s="1"/>
      <c r="AR36" s="1"/>
      <c r="AS36" s="1"/>
      <c r="AT36" s="1"/>
      <c r="AU36" s="1"/>
      <c r="AV36" s="1"/>
      <c r="AW36" s="1"/>
      <c r="AX36" s="1"/>
      <c r="AY36" s="1"/>
    </row>
    <row r="37" customFormat="false" ht="28.5" hidden="false" customHeight="true" outlineLevel="0" collapsed="false">
      <c r="A37" s="1"/>
      <c r="B37" s="204" t="s">
        <v>142</v>
      </c>
      <c r="C37" s="205" t="s">
        <v>167</v>
      </c>
      <c r="D37" s="205"/>
      <c r="E37" s="205"/>
      <c r="F37" s="205"/>
      <c r="G37" s="205"/>
      <c r="H37" s="205"/>
      <c r="I37" s="205"/>
      <c r="J37" s="205"/>
      <c r="K37" s="205"/>
      <c r="L37" s="205"/>
      <c r="M37" s="205"/>
      <c r="N37" s="205"/>
      <c r="O37" s="205"/>
      <c r="P37" s="205"/>
      <c r="Q37" s="205"/>
      <c r="R37" s="205"/>
      <c r="S37" s="205"/>
      <c r="T37" s="206" t="n">
        <f aca="false">'別紙様式2-2（処遇改善加算　個表）'!L7</f>
        <v>0</v>
      </c>
      <c r="U37" s="206"/>
      <c r="V37" s="206"/>
      <c r="W37" s="206"/>
      <c r="X37" s="206"/>
      <c r="Y37" s="207" t="s">
        <v>144</v>
      </c>
      <c r="Z37" s="208" t="s">
        <v>147</v>
      </c>
      <c r="AA37" s="209"/>
      <c r="AB37" s="1"/>
      <c r="AC37" s="1"/>
      <c r="AD37" s="1"/>
      <c r="AE37" s="1"/>
      <c r="AF37" s="1"/>
      <c r="AG37" s="1" t="s">
        <v>147</v>
      </c>
      <c r="AH37" s="210" t="str">
        <f aca="false">IF(T38&lt;T37,"×","")</f>
        <v/>
      </c>
      <c r="AI37" s="1"/>
      <c r="AJ37" s="1"/>
      <c r="AK37" s="1"/>
      <c r="AL37" s="1"/>
      <c r="AM37" s="195" t="s">
        <v>168</v>
      </c>
      <c r="AN37" s="195"/>
      <c r="AO37" s="195"/>
      <c r="AP37" s="195"/>
      <c r="AQ37" s="195"/>
      <c r="AR37" s="195"/>
      <c r="AS37" s="195"/>
      <c r="AT37" s="195"/>
      <c r="AU37" s="195"/>
      <c r="AV37" s="195"/>
      <c r="AW37" s="195"/>
      <c r="AX37" s="195"/>
      <c r="AY37" s="195"/>
    </row>
    <row r="38" customFormat="false" ht="19.75" hidden="false" customHeight="true" outlineLevel="0" collapsed="false">
      <c r="A38" s="1"/>
      <c r="B38" s="211" t="s">
        <v>145</v>
      </c>
      <c r="C38" s="212" t="s">
        <v>169</v>
      </c>
      <c r="D38" s="212"/>
      <c r="E38" s="212"/>
      <c r="F38" s="212"/>
      <c r="G38" s="212"/>
      <c r="H38" s="212"/>
      <c r="I38" s="212"/>
      <c r="J38" s="212"/>
      <c r="K38" s="212"/>
      <c r="L38" s="212"/>
      <c r="M38" s="212"/>
      <c r="N38" s="212"/>
      <c r="O38" s="212"/>
      <c r="P38" s="212"/>
      <c r="Q38" s="212"/>
      <c r="R38" s="212"/>
      <c r="S38" s="212"/>
      <c r="T38" s="159"/>
      <c r="U38" s="159"/>
      <c r="V38" s="159"/>
      <c r="W38" s="159"/>
      <c r="X38" s="159"/>
      <c r="Y38" s="213" t="s">
        <v>144</v>
      </c>
      <c r="Z38" s="214"/>
      <c r="AA38" s="215" t="s">
        <v>170</v>
      </c>
      <c r="AB38" s="216" t="n">
        <f aca="false">IFERROR(T39/T37*100,0)</f>
        <v>0</v>
      </c>
      <c r="AC38" s="216"/>
      <c r="AD38" s="216"/>
      <c r="AE38" s="217" t="s">
        <v>171</v>
      </c>
      <c r="AF38" s="217" t="s">
        <v>172</v>
      </c>
      <c r="AG38" s="1" t="s">
        <v>147</v>
      </c>
      <c r="AH38" s="166" t="str">
        <f aca="false">IF(OR(T37=0, T37=""),"",(IF(AND(AB38&gt;=200/3, T38&gt;=T39),"○","×")))</f>
        <v/>
      </c>
      <c r="AI38" s="179"/>
      <c r="AJ38" s="179"/>
      <c r="AK38" s="179"/>
      <c r="AL38" s="1"/>
      <c r="AM38" s="195" t="s">
        <v>173</v>
      </c>
      <c r="AN38" s="195"/>
      <c r="AO38" s="195"/>
      <c r="AP38" s="195"/>
      <c r="AQ38" s="195"/>
      <c r="AR38" s="195"/>
      <c r="AS38" s="195"/>
      <c r="AT38" s="195"/>
      <c r="AU38" s="195"/>
      <c r="AV38" s="195"/>
      <c r="AW38" s="195"/>
      <c r="AX38" s="195"/>
      <c r="AY38" s="195"/>
    </row>
    <row r="39" customFormat="false" ht="20" hidden="false" customHeight="true" outlineLevel="0" collapsed="false">
      <c r="A39" s="1"/>
      <c r="B39" s="218"/>
      <c r="C39" s="219" t="s">
        <v>174</v>
      </c>
      <c r="D39" s="219"/>
      <c r="E39" s="219"/>
      <c r="F39" s="219"/>
      <c r="G39" s="219"/>
      <c r="H39" s="219"/>
      <c r="I39" s="219"/>
      <c r="J39" s="219"/>
      <c r="K39" s="219"/>
      <c r="L39" s="219"/>
      <c r="M39" s="219"/>
      <c r="N39" s="219"/>
      <c r="O39" s="219"/>
      <c r="P39" s="219"/>
      <c r="Q39" s="219"/>
      <c r="R39" s="219"/>
      <c r="S39" s="219"/>
      <c r="T39" s="220"/>
      <c r="U39" s="220"/>
      <c r="V39" s="220"/>
      <c r="W39" s="220"/>
      <c r="X39" s="220"/>
      <c r="Y39" s="221" t="s">
        <v>144</v>
      </c>
      <c r="Z39" s="222" t="s">
        <v>147</v>
      </c>
      <c r="AA39" s="223"/>
      <c r="AB39" s="224"/>
      <c r="AC39" s="225"/>
      <c r="AD39" s="226"/>
      <c r="AE39" s="226"/>
      <c r="AF39" s="217"/>
      <c r="AG39" s="1"/>
      <c r="AH39" s="1"/>
      <c r="AI39" s="179"/>
      <c r="AJ39" s="1"/>
      <c r="AK39" s="179"/>
      <c r="AL39" s="179"/>
      <c r="AM39" s="1"/>
      <c r="AN39" s="1"/>
      <c r="AO39" s="1"/>
      <c r="AP39" s="1"/>
      <c r="AQ39" s="1"/>
      <c r="AR39" s="1"/>
      <c r="AS39" s="1"/>
      <c r="AT39" s="1"/>
      <c r="AU39" s="1"/>
      <c r="AV39" s="1"/>
      <c r="AW39" s="1"/>
      <c r="AX39" s="1"/>
      <c r="AY39" s="1"/>
    </row>
    <row r="40" customFormat="false" ht="20" hidden="false" customHeight="true" outlineLevel="0" collapsed="false">
      <c r="A40" s="1"/>
      <c r="B40" s="227"/>
      <c r="C40" s="219"/>
      <c r="D40" s="219"/>
      <c r="E40" s="219"/>
      <c r="F40" s="219"/>
      <c r="G40" s="219"/>
      <c r="H40" s="219"/>
      <c r="I40" s="219"/>
      <c r="J40" s="219"/>
      <c r="K40" s="219"/>
      <c r="L40" s="219"/>
      <c r="M40" s="219"/>
      <c r="N40" s="219"/>
      <c r="O40" s="219"/>
      <c r="P40" s="219"/>
      <c r="Q40" s="219"/>
      <c r="R40" s="219"/>
      <c r="S40" s="219"/>
      <c r="T40" s="228" t="s">
        <v>170</v>
      </c>
      <c r="U40" s="229" t="n">
        <f aca="false">T39/12</f>
        <v>0</v>
      </c>
      <c r="V40" s="229"/>
      <c r="W40" s="229"/>
      <c r="X40" s="230" t="s">
        <v>144</v>
      </c>
      <c r="Y40" s="231" t="s">
        <v>172</v>
      </c>
      <c r="Z40" s="1"/>
      <c r="AA40" s="1"/>
      <c r="AB40" s="1"/>
      <c r="AC40" s="1"/>
      <c r="AD40" s="1"/>
      <c r="AE40" s="1"/>
      <c r="AF40" s="1"/>
      <c r="AG40" s="1"/>
      <c r="AH40" s="232"/>
      <c r="AI40" s="179"/>
      <c r="AJ40" s="179"/>
      <c r="AK40" s="179"/>
      <c r="AL40" s="179"/>
      <c r="AM40" s="1"/>
      <c r="AN40" s="1"/>
      <c r="AO40" s="1"/>
      <c r="AP40" s="1"/>
      <c r="AQ40" s="1"/>
      <c r="AR40" s="1"/>
      <c r="AS40" s="1"/>
      <c r="AT40" s="1"/>
      <c r="AU40" s="1"/>
      <c r="AV40" s="1"/>
      <c r="AW40" s="1"/>
      <c r="AX40" s="1"/>
      <c r="AY40" s="1"/>
    </row>
    <row r="41" customFormat="false" ht="9.65" hidden="false" customHeight="true" outlineLevel="0" collapsed="false">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79"/>
      <c r="AK41" s="179"/>
      <c r="AL41" s="179"/>
      <c r="AM41" s="1"/>
      <c r="AN41" s="1"/>
      <c r="AO41" s="1"/>
      <c r="AP41" s="1"/>
      <c r="AQ41" s="1"/>
      <c r="AR41" s="1"/>
      <c r="AS41" s="1"/>
      <c r="AT41" s="1"/>
      <c r="AU41" s="1"/>
      <c r="AV41" s="1"/>
      <c r="AW41" s="1"/>
      <c r="AX41" s="1"/>
      <c r="AY41" s="1"/>
    </row>
    <row r="42" s="13" customFormat="true" ht="20" hidden="false" customHeight="true" outlineLevel="0" collapsed="false">
      <c r="A42" s="233"/>
      <c r="B42" s="234" t="s">
        <v>175</v>
      </c>
      <c r="C42" s="234"/>
      <c r="D42" s="234"/>
      <c r="E42" s="234"/>
      <c r="F42" s="234"/>
      <c r="G42" s="234"/>
      <c r="H42" s="234"/>
      <c r="I42" s="234"/>
      <c r="J42" s="234"/>
      <c r="K42" s="234"/>
      <c r="L42" s="234"/>
      <c r="M42" s="234"/>
      <c r="N42" s="234"/>
      <c r="O42" s="234"/>
      <c r="P42" s="234"/>
      <c r="Q42" s="234"/>
      <c r="R42" s="234"/>
      <c r="S42" s="234"/>
      <c r="T42" s="234"/>
      <c r="U42" s="234"/>
      <c r="V42" s="234"/>
      <c r="W42" s="234"/>
      <c r="X42" s="234"/>
      <c r="Y42" s="234"/>
      <c r="Z42" s="234"/>
      <c r="AA42" s="234"/>
      <c r="AB42" s="235"/>
      <c r="AC42" s="235"/>
      <c r="AD42" s="235"/>
      <c r="AE42" s="235"/>
      <c r="AF42" s="235"/>
      <c r="AG42" s="235"/>
      <c r="AH42" s="235"/>
      <c r="AI42" s="235"/>
      <c r="AJ42" s="234"/>
      <c r="AK42" s="1"/>
      <c r="AL42" s="233"/>
      <c r="AM42" s="236" t="str">
        <f aca="false">"！令和７年度の加算の要件上は問題ありませんが、「令和７年度中に要件を満たす」としている事業所が"&amp;COUNTIF('別紙様式2-2（処遇改善加算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236"/>
      <c r="AO42" s="236"/>
      <c r="AP42" s="236"/>
      <c r="AQ42" s="236"/>
      <c r="AR42" s="236"/>
      <c r="AS42" s="236"/>
      <c r="AT42" s="236"/>
      <c r="AU42" s="236"/>
      <c r="AV42" s="236"/>
      <c r="AW42" s="236"/>
      <c r="AX42" s="236"/>
      <c r="AY42" s="236"/>
      <c r="BA42" s="237" t="s">
        <v>176</v>
      </c>
      <c r="BB42" s="237"/>
      <c r="BC42" s="237"/>
      <c r="BD42" s="237"/>
    </row>
    <row r="43" s="135" customFormat="true" ht="18" hidden="false" customHeight="true" outlineLevel="0" collapsed="false">
      <c r="A43" s="132"/>
      <c r="B43" s="185" t="s">
        <v>177</v>
      </c>
      <c r="C43" s="185"/>
      <c r="D43" s="185"/>
      <c r="E43" s="185"/>
      <c r="F43" s="185"/>
      <c r="G43" s="185"/>
      <c r="H43" s="185"/>
      <c r="I43" s="185"/>
      <c r="J43" s="185"/>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8" t="str">
        <f aca="false">IF(H7="", "", IF('別紙様式2-2（処遇改善加算　個表）'!AI9="○", "○", "×"))</f>
        <v/>
      </c>
      <c r="AL43" s="132"/>
      <c r="AM43" s="236"/>
      <c r="AN43" s="236"/>
      <c r="AO43" s="236"/>
      <c r="AP43" s="236"/>
      <c r="AQ43" s="236"/>
      <c r="AR43" s="236"/>
      <c r="AS43" s="236"/>
      <c r="AT43" s="236"/>
      <c r="AU43" s="236"/>
      <c r="AV43" s="236"/>
      <c r="AW43" s="236"/>
      <c r="AX43" s="236"/>
      <c r="AY43" s="236"/>
      <c r="BA43" s="238" t="n">
        <f aca="false">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238"/>
      <c r="BC43" s="238"/>
      <c r="BD43" s="238"/>
    </row>
    <row r="44" s="135" customFormat="true" ht="6" hidden="false" customHeight="true" outlineLevel="0" collapsed="false">
      <c r="A44" s="13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132"/>
      <c r="AM44" s="240"/>
      <c r="AN44" s="240"/>
      <c r="AO44" s="240"/>
      <c r="AP44" s="240"/>
      <c r="AQ44" s="240"/>
      <c r="AR44" s="240"/>
      <c r="AS44" s="240"/>
      <c r="AT44" s="240"/>
      <c r="AU44" s="240"/>
      <c r="AV44" s="240"/>
      <c r="AW44" s="240"/>
      <c r="AX44" s="240"/>
      <c r="AY44" s="240"/>
      <c r="BA44" s="241"/>
      <c r="BB44" s="241"/>
      <c r="BC44" s="241"/>
    </row>
    <row r="45" s="135" customFormat="true" ht="21" hidden="false" customHeight="true" outlineLevel="0" collapsed="false">
      <c r="A45" s="132"/>
      <c r="B45" s="242" t="s">
        <v>178</v>
      </c>
      <c r="C45" s="242"/>
      <c r="D45" s="242"/>
      <c r="E45" s="242"/>
      <c r="F45" s="242"/>
      <c r="G45" s="242"/>
      <c r="H45" s="242"/>
      <c r="I45" s="242"/>
      <c r="J45" s="242"/>
      <c r="K45" s="242"/>
      <c r="L45" s="242"/>
      <c r="M45" s="242"/>
      <c r="N45" s="242"/>
      <c r="O45" s="242"/>
      <c r="P45" s="242"/>
      <c r="Q45" s="242"/>
      <c r="R45" s="242"/>
      <c r="S45" s="242"/>
      <c r="T45" s="242"/>
      <c r="U45" s="242"/>
      <c r="V45" s="242"/>
      <c r="W45" s="242"/>
      <c r="X45" s="242"/>
      <c r="Y45" s="242"/>
      <c r="Z45" s="242"/>
      <c r="AA45" s="242"/>
      <c r="AB45" s="242"/>
      <c r="AC45" s="242"/>
      <c r="AD45" s="242"/>
      <c r="AE45" s="242"/>
      <c r="AF45" s="242"/>
      <c r="AG45" s="242"/>
      <c r="AH45" s="242"/>
      <c r="AI45" s="242"/>
      <c r="AJ45" s="242"/>
      <c r="AK45" s="242"/>
      <c r="AL45" s="132"/>
      <c r="AM45" s="236" t="str">
        <f aca="false">"！令和７年度の加算の要件上は問題ありませんが、「令和７年度中に要件を満たす」としている事業所が"&amp;COUNTIF('別紙様式2-2（処遇改善加算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236"/>
      <c r="AO45" s="236"/>
      <c r="AP45" s="236"/>
      <c r="AQ45" s="236"/>
      <c r="AR45" s="236"/>
      <c r="AS45" s="236"/>
      <c r="AT45" s="236"/>
      <c r="AU45" s="236"/>
      <c r="AV45" s="236"/>
      <c r="AW45" s="236"/>
      <c r="AX45" s="236"/>
      <c r="AY45" s="236"/>
      <c r="BA45" s="237" t="s">
        <v>179</v>
      </c>
      <c r="BB45" s="237"/>
      <c r="BC45" s="237"/>
      <c r="BD45" s="237"/>
    </row>
    <row r="46" s="135" customFormat="true" ht="18" hidden="false" customHeight="true" outlineLevel="0" collapsed="false">
      <c r="A46" s="132"/>
      <c r="B46" s="243" t="s">
        <v>180</v>
      </c>
      <c r="C46" s="243"/>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c r="AF46" s="243"/>
      <c r="AG46" s="243"/>
      <c r="AH46" s="243"/>
      <c r="AI46" s="243"/>
      <c r="AJ46" s="243"/>
      <c r="AK46" s="188" t="str">
        <f aca="false">IF(H7="", "", IF('別紙様式2-2（処遇改善加算　個表）'!AJ9="○", "○", "×"))</f>
        <v/>
      </c>
      <c r="AL46" s="132"/>
      <c r="AM46" s="236"/>
      <c r="AN46" s="236"/>
      <c r="AO46" s="236"/>
      <c r="AP46" s="236"/>
      <c r="AQ46" s="236"/>
      <c r="AR46" s="236"/>
      <c r="AS46" s="236"/>
      <c r="AT46" s="236"/>
      <c r="AU46" s="236"/>
      <c r="AV46" s="236"/>
      <c r="AW46" s="236"/>
      <c r="AX46" s="236"/>
      <c r="AY46" s="236"/>
      <c r="BA46" s="238" t="n">
        <f aca="false">COUNTIF('別紙様式2-2（処遇改善加算　個表）'!P:P, "処遇改善加算Ⅰ")+COUNTIF('別紙様式2-2（処遇改善加算　個表）'!P:P, "処遇改善加算Ⅱ")+COUNTIF('別紙様式2-2（処遇改善加算　個表）'!P:P, "処遇改善加算Ⅲ")</f>
        <v>0</v>
      </c>
      <c r="BB46" s="238"/>
      <c r="BC46" s="238"/>
      <c r="BD46" s="238"/>
    </row>
    <row r="47" s="135" customFormat="true" ht="6" hidden="false" customHeight="true" outlineLevel="0" collapsed="false">
      <c r="A47" s="132"/>
      <c r="B47" s="200"/>
      <c r="C47" s="200"/>
      <c r="D47" s="200"/>
      <c r="E47" s="200"/>
      <c r="F47" s="200"/>
      <c r="G47" s="200"/>
      <c r="H47" s="200"/>
      <c r="I47" s="200"/>
      <c r="J47" s="200"/>
      <c r="K47" s="200"/>
      <c r="L47" s="200"/>
      <c r="M47" s="200"/>
      <c r="N47" s="200"/>
      <c r="O47" s="200"/>
      <c r="P47" s="200"/>
      <c r="Q47" s="200"/>
      <c r="R47" s="200"/>
      <c r="S47" s="200"/>
      <c r="T47" s="200"/>
      <c r="U47" s="200"/>
      <c r="V47" s="200"/>
      <c r="W47" s="200"/>
      <c r="X47" s="200"/>
      <c r="Y47" s="200"/>
      <c r="Z47" s="200"/>
      <c r="AA47" s="200"/>
      <c r="AB47" s="200"/>
      <c r="AC47" s="200"/>
      <c r="AD47" s="200"/>
      <c r="AE47" s="200"/>
      <c r="AF47" s="200"/>
      <c r="AG47" s="200"/>
      <c r="AH47" s="200"/>
      <c r="AI47" s="200"/>
      <c r="AJ47" s="200"/>
      <c r="AK47" s="200"/>
      <c r="AL47" s="132"/>
      <c r="AM47" s="244"/>
      <c r="AN47" s="132"/>
      <c r="AO47" s="132"/>
      <c r="AP47" s="132"/>
      <c r="AQ47" s="132"/>
      <c r="AR47" s="132"/>
      <c r="AS47" s="132"/>
      <c r="AT47" s="132"/>
      <c r="AU47" s="132"/>
      <c r="AV47" s="132"/>
      <c r="AW47" s="132"/>
      <c r="AX47" s="132"/>
      <c r="AY47" s="132"/>
      <c r="BA47" s="241"/>
      <c r="BB47" s="241"/>
      <c r="BC47" s="241"/>
    </row>
    <row r="48" s="135" customFormat="true" ht="21.75" hidden="false" customHeight="true" outlineLevel="0" collapsed="false">
      <c r="A48" s="132"/>
      <c r="B48" s="245" t="s">
        <v>181</v>
      </c>
      <c r="C48" s="245"/>
      <c r="D48" s="245"/>
      <c r="E48" s="245"/>
      <c r="F48" s="245"/>
      <c r="G48" s="245"/>
      <c r="H48" s="245"/>
      <c r="I48" s="245"/>
      <c r="J48" s="245"/>
      <c r="K48" s="245"/>
      <c r="L48" s="245"/>
      <c r="M48" s="245"/>
      <c r="N48" s="245"/>
      <c r="O48" s="245"/>
      <c r="P48" s="245"/>
      <c r="Q48" s="245"/>
      <c r="R48" s="245"/>
      <c r="S48" s="245"/>
      <c r="T48" s="245"/>
      <c r="U48" s="245"/>
      <c r="V48" s="245"/>
      <c r="W48" s="245"/>
      <c r="X48" s="245"/>
      <c r="Y48" s="245"/>
      <c r="Z48" s="245"/>
      <c r="AA48" s="245"/>
      <c r="AB48" s="245"/>
      <c r="AC48" s="245"/>
      <c r="AD48" s="245"/>
      <c r="AE48" s="245"/>
      <c r="AF48" s="245"/>
      <c r="AG48" s="245"/>
      <c r="AH48" s="245"/>
      <c r="AI48" s="245"/>
      <c r="AJ48" s="245"/>
      <c r="AK48" s="245"/>
      <c r="AL48" s="132"/>
      <c r="AM48" s="132"/>
      <c r="AN48" s="132"/>
      <c r="AO48" s="132"/>
      <c r="AP48" s="132"/>
      <c r="AQ48" s="132"/>
      <c r="AR48" s="132"/>
      <c r="AS48" s="132"/>
      <c r="AT48" s="132"/>
      <c r="AU48" s="132"/>
      <c r="AV48" s="132"/>
      <c r="AW48" s="132"/>
      <c r="AX48" s="132"/>
      <c r="AY48" s="132"/>
      <c r="BA48" s="246" t="s">
        <v>182</v>
      </c>
      <c r="BB48" s="246"/>
      <c r="BC48" s="246"/>
      <c r="BD48" s="246"/>
    </row>
    <row r="49" customFormat="false" ht="18" hidden="false" customHeight="true" outlineLevel="0" collapsed="false">
      <c r="A49" s="1"/>
      <c r="B49" s="247" t="s">
        <v>183</v>
      </c>
      <c r="C49" s="247"/>
      <c r="D49" s="247"/>
      <c r="E49" s="247"/>
      <c r="F49" s="247"/>
      <c r="G49" s="247"/>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188" t="str">
        <f aca="false">IF(H7="", "", IF('別紙様式2-2（処遇改善加算　個表）'!AK9="○", "○", "×"))</f>
        <v/>
      </c>
      <c r="AL49" s="1"/>
      <c r="AM49" s="1"/>
      <c r="AN49" s="1"/>
      <c r="AO49" s="1"/>
      <c r="AP49" s="1"/>
      <c r="AQ49" s="1"/>
      <c r="AR49" s="1"/>
      <c r="AS49" s="1"/>
      <c r="AT49" s="1"/>
      <c r="AU49" s="1"/>
      <c r="AV49" s="1"/>
      <c r="AW49" s="1"/>
      <c r="AX49" s="182"/>
      <c r="AY49" s="1"/>
      <c r="BA49" s="248" t="n">
        <f aca="false">COUNTIF('別紙様式2-2（処遇改善加算　個表）'!P:P, "処遇改善加算Ⅰ")+COUNTIF('別紙様式2-2（処遇改善加算　個表）'!P:P, "処遇改善加算Ⅱ")</f>
        <v>0</v>
      </c>
      <c r="BB49" s="248"/>
      <c r="BC49" s="248"/>
      <c r="BD49" s="248"/>
    </row>
    <row r="50" customFormat="false" ht="6" hidden="false" customHeight="true" outlineLevel="0" collapsed="false">
      <c r="A50" s="1"/>
      <c r="B50" s="249"/>
      <c r="C50" s="1"/>
      <c r="D50" s="202"/>
      <c r="E50" s="202"/>
      <c r="F50" s="202"/>
      <c r="G50" s="202"/>
      <c r="H50" s="202"/>
      <c r="I50" s="202"/>
      <c r="J50" s="202"/>
      <c r="K50" s="202"/>
      <c r="L50" s="202"/>
      <c r="M50" s="202"/>
      <c r="N50" s="202"/>
      <c r="O50" s="202"/>
      <c r="P50" s="202"/>
      <c r="Q50" s="202"/>
      <c r="R50" s="202"/>
      <c r="S50" s="202"/>
      <c r="T50" s="202"/>
      <c r="U50" s="202"/>
      <c r="V50" s="202"/>
      <c r="W50" s="202"/>
      <c r="X50" s="202"/>
      <c r="Y50" s="202"/>
      <c r="Z50" s="202"/>
      <c r="AA50" s="202"/>
      <c r="AB50" s="202"/>
      <c r="AC50" s="202"/>
      <c r="AD50" s="202"/>
      <c r="AE50" s="202"/>
      <c r="AF50" s="202"/>
      <c r="AG50" s="202"/>
      <c r="AH50" s="202"/>
      <c r="AI50" s="202"/>
      <c r="AJ50" s="202"/>
      <c r="AK50" s="1"/>
      <c r="AL50" s="1"/>
      <c r="AM50" s="1"/>
      <c r="AN50" s="1"/>
      <c r="AO50" s="1"/>
      <c r="AP50" s="1"/>
      <c r="AQ50" s="1"/>
      <c r="AR50" s="1"/>
      <c r="AS50" s="1"/>
      <c r="AT50" s="1"/>
      <c r="AU50" s="1"/>
      <c r="AV50" s="1"/>
      <c r="AW50" s="182"/>
      <c r="AX50" s="1"/>
      <c r="AY50" s="1"/>
      <c r="BA50" s="241"/>
      <c r="BB50" s="241"/>
      <c r="BC50" s="241"/>
    </row>
    <row r="51" customFormat="false" ht="17.4" hidden="false" customHeight="true" outlineLevel="0" collapsed="false">
      <c r="A51" s="1"/>
      <c r="B51" s="250" t="s">
        <v>184</v>
      </c>
      <c r="D51" s="251"/>
      <c r="E51" s="251"/>
      <c r="F51" s="251"/>
      <c r="G51" s="251"/>
      <c r="H51" s="251"/>
      <c r="I51" s="251"/>
      <c r="J51" s="251"/>
      <c r="K51" s="251"/>
      <c r="L51" s="251"/>
      <c r="M51" s="251"/>
      <c r="N51" s="251"/>
      <c r="O51" s="251"/>
      <c r="P51" s="251"/>
      <c r="Q51" s="202"/>
      <c r="R51" s="251"/>
      <c r="S51" s="202"/>
      <c r="T51" s="202"/>
      <c r="U51" s="202"/>
      <c r="V51" s="202"/>
      <c r="W51" s="202"/>
      <c r="X51" s="202"/>
      <c r="Y51" s="202"/>
      <c r="Z51" s="202"/>
      <c r="AA51" s="202"/>
      <c r="AB51" s="202"/>
      <c r="AC51" s="202"/>
      <c r="AD51" s="202"/>
      <c r="AE51" s="202"/>
      <c r="AF51" s="202"/>
      <c r="AG51" s="202"/>
      <c r="AH51" s="202"/>
      <c r="AI51" s="202"/>
      <c r="AJ51" s="202"/>
      <c r="AK51" s="166" t="str">
        <f aca="false">IF(H7="", "", IF(AK49="○", "", IF(OR(BA53=1,BA54=1,BA55=1,AND(BA56=1,G56&lt;&gt;"")), "○", "×")))</f>
        <v/>
      </c>
      <c r="AL51" s="1"/>
      <c r="AM51" s="252"/>
      <c r="AN51" s="1"/>
      <c r="AO51" s="1"/>
      <c r="AP51" s="1"/>
      <c r="AQ51" s="1"/>
      <c r="AR51" s="1"/>
      <c r="AS51" s="1"/>
      <c r="AT51" s="1"/>
      <c r="AU51" s="1"/>
      <c r="AV51" s="1"/>
      <c r="AW51" s="1"/>
      <c r="AX51" s="182"/>
      <c r="AY51" s="1"/>
      <c r="BA51" s="241"/>
      <c r="BB51" s="241"/>
      <c r="BC51" s="241"/>
    </row>
    <row r="52" customFormat="false" ht="15.65" hidden="false" customHeight="true" outlineLevel="0" collapsed="false">
      <c r="A52" s="132"/>
      <c r="B52" s="253" t="s">
        <v>185</v>
      </c>
      <c r="C52" s="254"/>
      <c r="D52" s="255"/>
      <c r="E52" s="256"/>
      <c r="F52" s="257"/>
      <c r="G52" s="257"/>
      <c r="H52" s="257"/>
      <c r="I52" s="257"/>
      <c r="J52" s="257"/>
      <c r="K52" s="257"/>
      <c r="L52" s="257"/>
      <c r="M52" s="257"/>
      <c r="N52" s="257"/>
      <c r="O52" s="257"/>
      <c r="P52" s="257"/>
      <c r="Q52" s="257"/>
      <c r="R52" s="257"/>
      <c r="S52" s="257"/>
      <c r="T52" s="257"/>
      <c r="U52" s="257"/>
      <c r="V52" s="257"/>
      <c r="W52" s="257"/>
      <c r="X52" s="257"/>
      <c r="Y52" s="257"/>
      <c r="Z52" s="257"/>
      <c r="AA52" s="257"/>
      <c r="AB52" s="257"/>
      <c r="AC52" s="257"/>
      <c r="AD52" s="257"/>
      <c r="AE52" s="257"/>
      <c r="AF52" s="257"/>
      <c r="AG52" s="257"/>
      <c r="AH52" s="257"/>
      <c r="AI52" s="257"/>
      <c r="AJ52" s="257"/>
      <c r="AK52" s="258"/>
      <c r="AL52" s="132"/>
      <c r="AM52" s="259" t="s">
        <v>186</v>
      </c>
      <c r="AN52" s="259"/>
      <c r="AO52" s="259"/>
      <c r="AP52" s="259"/>
      <c r="AQ52" s="259"/>
      <c r="AR52" s="259"/>
      <c r="AS52" s="259"/>
      <c r="AT52" s="259"/>
      <c r="AU52" s="259"/>
      <c r="AV52" s="259"/>
      <c r="AW52" s="259"/>
      <c r="AX52" s="259"/>
      <c r="AY52" s="259"/>
      <c r="BA52" s="241"/>
      <c r="BB52" s="241"/>
      <c r="BC52" s="241"/>
    </row>
    <row r="53" s="135" customFormat="true" ht="20" hidden="false" customHeight="true" outlineLevel="0" collapsed="false">
      <c r="A53" s="132"/>
      <c r="B53" s="260"/>
      <c r="C53" s="261"/>
      <c r="D53" s="262" t="s">
        <v>187</v>
      </c>
      <c r="E53" s="263"/>
      <c r="F53" s="263"/>
      <c r="G53" s="263"/>
      <c r="H53" s="263"/>
      <c r="I53" s="263"/>
      <c r="J53" s="263"/>
      <c r="K53" s="263"/>
      <c r="L53" s="263"/>
      <c r="M53" s="263"/>
      <c r="N53" s="263"/>
      <c r="O53" s="263"/>
      <c r="P53" s="263"/>
      <c r="Q53" s="263"/>
      <c r="R53" s="263"/>
      <c r="S53" s="192"/>
      <c r="T53" s="192"/>
      <c r="U53" s="192"/>
      <c r="V53" s="192"/>
      <c r="W53" s="192"/>
      <c r="X53" s="192"/>
      <c r="Y53" s="192"/>
      <c r="Z53" s="192"/>
      <c r="AA53" s="192"/>
      <c r="AB53" s="192"/>
      <c r="AC53" s="192"/>
      <c r="AD53" s="192"/>
      <c r="AE53" s="192"/>
      <c r="AF53" s="192"/>
      <c r="AG53" s="192"/>
      <c r="AH53" s="192"/>
      <c r="AI53" s="180"/>
      <c r="AJ53" s="264"/>
      <c r="AK53" s="265"/>
      <c r="AL53" s="132"/>
      <c r="AM53" s="132"/>
      <c r="AN53" s="266"/>
      <c r="AO53" s="266"/>
      <c r="AP53" s="266"/>
      <c r="AQ53" s="266"/>
      <c r="AR53" s="266"/>
      <c r="AS53" s="266"/>
      <c r="AT53" s="266"/>
      <c r="AU53" s="266"/>
      <c r="AV53" s="267"/>
      <c r="AW53" s="268"/>
      <c r="AX53" s="132"/>
      <c r="AY53" s="132"/>
      <c r="BA53" s="269" t="n">
        <f aca="false">FALSE()</f>
        <v>0</v>
      </c>
      <c r="BB53" s="241"/>
      <c r="BC53" s="241"/>
    </row>
    <row r="54" s="135" customFormat="true" ht="20" hidden="false" customHeight="true" outlineLevel="0" collapsed="false">
      <c r="A54" s="132"/>
      <c r="B54" s="260"/>
      <c r="C54" s="270"/>
      <c r="D54" s="198" t="s">
        <v>188</v>
      </c>
      <c r="E54" s="271"/>
      <c r="F54" s="271"/>
      <c r="G54" s="271"/>
      <c r="H54" s="271"/>
      <c r="I54" s="271"/>
      <c r="J54" s="271"/>
      <c r="K54" s="271"/>
      <c r="L54" s="271"/>
      <c r="M54" s="271"/>
      <c r="N54" s="271"/>
      <c r="O54" s="271"/>
      <c r="P54" s="271"/>
      <c r="Q54" s="271"/>
      <c r="R54" s="271"/>
      <c r="S54" s="271"/>
      <c r="T54" s="192"/>
      <c r="U54" s="192"/>
      <c r="V54" s="192"/>
      <c r="W54" s="192"/>
      <c r="X54" s="192"/>
      <c r="Y54" s="192"/>
      <c r="Z54" s="192"/>
      <c r="AA54" s="192"/>
      <c r="AB54" s="192"/>
      <c r="AC54" s="192"/>
      <c r="AD54" s="192"/>
      <c r="AE54" s="192"/>
      <c r="AF54" s="192"/>
      <c r="AG54" s="192"/>
      <c r="AH54" s="192"/>
      <c r="AI54" s="180"/>
      <c r="AJ54" s="264"/>
      <c r="AK54" s="265"/>
      <c r="AL54" s="132"/>
      <c r="AM54" s="132"/>
      <c r="AN54" s="266"/>
      <c r="AO54" s="266"/>
      <c r="AP54" s="266"/>
      <c r="AQ54" s="266"/>
      <c r="AR54" s="266"/>
      <c r="AS54" s="266"/>
      <c r="AT54" s="266"/>
      <c r="AU54" s="267"/>
      <c r="AV54" s="268"/>
      <c r="AW54" s="132"/>
      <c r="AX54" s="132"/>
      <c r="AY54" s="132"/>
      <c r="BA54" s="269" t="n">
        <f aca="false">FALSE()</f>
        <v>0</v>
      </c>
      <c r="BB54" s="241"/>
      <c r="BC54" s="241"/>
    </row>
    <row r="55" s="135" customFormat="true" ht="20" hidden="false" customHeight="true" outlineLevel="0" collapsed="false">
      <c r="A55" s="132"/>
      <c r="B55" s="260"/>
      <c r="C55" s="270"/>
      <c r="D55" s="272" t="s">
        <v>189</v>
      </c>
      <c r="E55" s="272"/>
      <c r="F55" s="272"/>
      <c r="G55" s="272"/>
      <c r="H55" s="272"/>
      <c r="I55" s="272"/>
      <c r="J55" s="272"/>
      <c r="K55" s="272"/>
      <c r="L55" s="272"/>
      <c r="M55" s="272"/>
      <c r="N55" s="272"/>
      <c r="O55" s="272"/>
      <c r="P55" s="272"/>
      <c r="Q55" s="272"/>
      <c r="R55" s="272"/>
      <c r="S55" s="272"/>
      <c r="T55" s="272"/>
      <c r="U55" s="272"/>
      <c r="V55" s="272"/>
      <c r="W55" s="272"/>
      <c r="X55" s="272"/>
      <c r="Y55" s="272"/>
      <c r="Z55" s="272"/>
      <c r="AA55" s="272"/>
      <c r="AB55" s="272"/>
      <c r="AC55" s="272"/>
      <c r="AD55" s="272"/>
      <c r="AE55" s="272"/>
      <c r="AF55" s="272"/>
      <c r="AG55" s="272"/>
      <c r="AH55" s="272"/>
      <c r="AI55" s="272"/>
      <c r="AJ55" s="264"/>
      <c r="AK55" s="265"/>
      <c r="AL55" s="266"/>
      <c r="AM55" s="132"/>
      <c r="AN55" s="266"/>
      <c r="AO55" s="266"/>
      <c r="AP55" s="266"/>
      <c r="AQ55" s="266"/>
      <c r="AR55" s="266"/>
      <c r="AS55" s="266"/>
      <c r="AT55" s="266"/>
      <c r="AU55" s="267"/>
      <c r="AV55" s="268"/>
      <c r="AW55" s="132"/>
      <c r="AX55" s="132"/>
      <c r="AY55" s="132"/>
      <c r="BA55" s="269" t="n">
        <f aca="false">FALSE()</f>
        <v>0</v>
      </c>
      <c r="BB55" s="241"/>
      <c r="BC55" s="241"/>
    </row>
    <row r="56" s="135" customFormat="true" ht="20" hidden="false" customHeight="true" outlineLevel="0" collapsed="false">
      <c r="A56" s="132"/>
      <c r="B56" s="273"/>
      <c r="C56" s="274"/>
      <c r="D56" s="275" t="s">
        <v>190</v>
      </c>
      <c r="E56" s="276"/>
      <c r="F56" s="277"/>
      <c r="G56" s="278"/>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9" t="s">
        <v>172</v>
      </c>
      <c r="AL56" s="132"/>
      <c r="AM56" s="280" t="s">
        <v>191</v>
      </c>
      <c r="AN56" s="280"/>
      <c r="AO56" s="280"/>
      <c r="AP56" s="280"/>
      <c r="AQ56" s="280"/>
      <c r="AR56" s="280"/>
      <c r="AS56" s="280"/>
      <c r="AT56" s="280"/>
      <c r="AU56" s="280"/>
      <c r="AV56" s="280"/>
      <c r="AW56" s="280"/>
      <c r="AX56" s="280"/>
      <c r="AY56" s="280"/>
      <c r="AZ56" s="281"/>
      <c r="BA56" s="269" t="n">
        <f aca="false">FALSE()</f>
        <v>0</v>
      </c>
      <c r="BB56" s="241"/>
      <c r="BC56" s="241"/>
    </row>
    <row r="57" s="135" customFormat="true" ht="5" hidden="false" customHeight="true" outlineLevel="0" collapsed="false">
      <c r="A57" s="1"/>
      <c r="B57" s="282"/>
      <c r="C57" s="283"/>
      <c r="D57" s="283"/>
      <c r="E57" s="283"/>
      <c r="F57" s="283"/>
      <c r="G57" s="283"/>
      <c r="H57" s="283"/>
      <c r="I57" s="283"/>
      <c r="J57" s="283"/>
      <c r="K57" s="283"/>
      <c r="L57" s="283"/>
      <c r="M57" s="283"/>
      <c r="N57" s="283"/>
      <c r="O57" s="283"/>
      <c r="P57" s="283"/>
      <c r="Q57" s="283"/>
      <c r="R57" s="283"/>
      <c r="S57" s="283"/>
      <c r="T57" s="283"/>
      <c r="U57" s="283"/>
      <c r="V57" s="283"/>
      <c r="W57" s="283"/>
      <c r="X57" s="283"/>
      <c r="Y57" s="283"/>
      <c r="Z57" s="283"/>
      <c r="AA57" s="283"/>
      <c r="AB57" s="283"/>
      <c r="AC57" s="283"/>
      <c r="AD57" s="283"/>
      <c r="AE57" s="283"/>
      <c r="AF57" s="283"/>
      <c r="AG57" s="283"/>
      <c r="AH57" s="283"/>
      <c r="AI57" s="283"/>
      <c r="AJ57" s="283"/>
      <c r="AK57" s="283"/>
      <c r="AL57" s="1"/>
      <c r="AM57" s="132"/>
      <c r="AN57" s="132"/>
      <c r="AO57" s="132"/>
      <c r="AP57" s="132"/>
      <c r="AQ57" s="132"/>
      <c r="AR57" s="132"/>
      <c r="AS57" s="132"/>
      <c r="AT57" s="132"/>
      <c r="AU57" s="132"/>
      <c r="AV57" s="132"/>
      <c r="AW57" s="132"/>
      <c r="AX57" s="132"/>
      <c r="AY57" s="132"/>
      <c r="BA57" s="241"/>
      <c r="BB57" s="241"/>
      <c r="BC57" s="241"/>
    </row>
    <row r="58" customFormat="false" ht="15" hidden="false" customHeight="true" outlineLevel="0" collapsed="false">
      <c r="A58" s="1"/>
      <c r="B58" s="245" t="s">
        <v>192</v>
      </c>
      <c r="C58" s="245"/>
      <c r="D58" s="245"/>
      <c r="E58" s="245"/>
      <c r="F58" s="245"/>
      <c r="G58" s="245"/>
      <c r="H58" s="245"/>
      <c r="I58" s="245"/>
      <c r="J58" s="245"/>
      <c r="K58" s="245"/>
      <c r="L58" s="245"/>
      <c r="M58" s="245"/>
      <c r="N58" s="245"/>
      <c r="O58" s="245"/>
      <c r="P58" s="245"/>
      <c r="Q58" s="245"/>
      <c r="R58" s="245"/>
      <c r="S58" s="245"/>
      <c r="T58" s="245"/>
      <c r="U58" s="245"/>
      <c r="V58" s="245"/>
      <c r="W58" s="245"/>
      <c r="X58" s="245"/>
      <c r="Y58" s="245"/>
      <c r="Z58" s="245"/>
      <c r="AA58" s="245"/>
      <c r="AB58" s="245"/>
      <c r="AC58" s="245"/>
      <c r="AD58" s="245"/>
      <c r="AE58" s="245"/>
      <c r="AF58" s="245"/>
      <c r="AG58" s="245"/>
      <c r="AH58" s="245"/>
      <c r="AI58" s="245"/>
      <c r="AJ58" s="245"/>
      <c r="AK58" s="245"/>
      <c r="AL58" s="1"/>
      <c r="AM58" s="1"/>
      <c r="AN58" s="1"/>
      <c r="AO58" s="1"/>
      <c r="AP58" s="1"/>
      <c r="AQ58" s="1"/>
      <c r="AR58" s="1"/>
      <c r="AS58" s="1"/>
      <c r="AT58" s="1"/>
      <c r="AU58" s="1"/>
      <c r="AV58" s="1"/>
      <c r="AW58" s="1"/>
      <c r="AX58" s="1"/>
      <c r="AY58" s="1"/>
      <c r="AZ58" s="135"/>
      <c r="BA58" s="246" t="s">
        <v>193</v>
      </c>
      <c r="BB58" s="246"/>
      <c r="BC58" s="246"/>
      <c r="BD58" s="246"/>
    </row>
    <row r="59" customFormat="false" ht="18" hidden="false" customHeight="true" outlineLevel="0" collapsed="false">
      <c r="A59" s="1"/>
      <c r="B59" s="284" t="s">
        <v>194</v>
      </c>
      <c r="C59" s="284"/>
      <c r="D59" s="284"/>
      <c r="E59" s="284"/>
      <c r="F59" s="284"/>
      <c r="G59" s="284"/>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285" t="str">
        <f aca="false">IF(H7="", "", IF('別紙様式2-2（処遇改善加算　個表）'!AL9="○", "○", "×"))</f>
        <v/>
      </c>
      <c r="AL59" s="1"/>
      <c r="AM59" s="1"/>
      <c r="AN59" s="1"/>
      <c r="AO59" s="1"/>
      <c r="AP59" s="1"/>
      <c r="AQ59" s="1"/>
      <c r="AR59" s="1"/>
      <c r="AS59" s="1"/>
      <c r="AT59" s="1"/>
      <c r="AU59" s="1"/>
      <c r="AV59" s="1"/>
      <c r="AW59" s="1"/>
      <c r="AX59" s="1"/>
      <c r="AY59" s="1"/>
      <c r="BA59" s="286" t="n">
        <f aca="false">COUNTIF('別紙様式2-2（処遇改善加算　個表）'!P:P, "処遇改善加算Ⅰ")</f>
        <v>0</v>
      </c>
      <c r="BB59" s="286"/>
      <c r="BC59" s="286"/>
      <c r="BD59" s="286"/>
    </row>
    <row r="60" customFormat="false" ht="6" hidden="false" customHeight="true" outlineLevel="0" collapsed="false">
      <c r="A60" s="132"/>
      <c r="B60" s="178"/>
      <c r="C60" s="178"/>
      <c r="D60" s="178"/>
      <c r="E60" s="178"/>
      <c r="F60" s="179"/>
      <c r="G60" s="180"/>
      <c r="H60" s="180"/>
      <c r="I60" s="180"/>
      <c r="J60" s="180"/>
      <c r="K60" s="180"/>
      <c r="L60" s="180"/>
      <c r="M60" s="287"/>
      <c r="N60" s="287"/>
      <c r="O60" s="287"/>
      <c r="P60" s="287"/>
      <c r="Q60" s="287"/>
      <c r="R60" s="287"/>
      <c r="S60" s="287"/>
      <c r="T60" s="287"/>
      <c r="U60" s="180"/>
      <c r="V60" s="180"/>
      <c r="W60" s="209"/>
      <c r="X60" s="180"/>
      <c r="Y60" s="180"/>
      <c r="Z60" s="180"/>
      <c r="AA60" s="287"/>
      <c r="AB60" s="180"/>
      <c r="AC60" s="180"/>
      <c r="AD60" s="180"/>
      <c r="AE60" s="180"/>
      <c r="AF60" s="180"/>
      <c r="AG60" s="180"/>
      <c r="AH60" s="180"/>
      <c r="AI60" s="180"/>
      <c r="AJ60" s="180"/>
      <c r="AK60" s="180"/>
      <c r="AL60" s="132"/>
      <c r="AM60" s="252"/>
      <c r="AN60" s="1"/>
      <c r="AO60" s="1"/>
      <c r="AP60" s="1"/>
      <c r="AQ60" s="1"/>
      <c r="AR60" s="1"/>
      <c r="AS60" s="1"/>
      <c r="AT60" s="1"/>
      <c r="AU60" s="1"/>
      <c r="AV60" s="1"/>
      <c r="AW60" s="1"/>
      <c r="AX60" s="1"/>
      <c r="AY60" s="1"/>
    </row>
    <row r="61" s="135" customFormat="true" ht="17.4" hidden="false" customHeight="true" outlineLevel="0" collapsed="false">
      <c r="A61" s="233"/>
      <c r="B61" s="288" t="s">
        <v>195</v>
      </c>
      <c r="C61" s="288"/>
      <c r="D61" s="288"/>
      <c r="E61" s="288"/>
      <c r="F61" s="288"/>
      <c r="G61" s="288"/>
      <c r="H61" s="288"/>
      <c r="I61" s="288"/>
      <c r="J61" s="288"/>
      <c r="K61" s="288"/>
      <c r="L61" s="288"/>
      <c r="M61" s="288"/>
      <c r="N61" s="288"/>
      <c r="O61" s="288"/>
      <c r="P61" s="288"/>
      <c r="Q61" s="288"/>
      <c r="R61" s="288"/>
      <c r="S61" s="288"/>
      <c r="T61" s="288"/>
      <c r="U61" s="288"/>
      <c r="V61" s="288"/>
      <c r="W61" s="288"/>
      <c r="X61" s="288"/>
      <c r="Y61" s="288"/>
      <c r="Z61" s="288"/>
      <c r="AA61" s="288"/>
      <c r="AB61" s="288"/>
      <c r="AC61" s="288"/>
      <c r="AD61" s="288"/>
      <c r="AE61" s="288"/>
      <c r="AF61" s="288"/>
      <c r="AG61" s="288"/>
      <c r="AH61" s="288"/>
      <c r="AI61" s="288"/>
      <c r="AJ61" s="288"/>
      <c r="AK61" s="288"/>
      <c r="AL61" s="20"/>
      <c r="AM61" s="132"/>
      <c r="AN61" s="289"/>
      <c r="AO61" s="132"/>
      <c r="AP61" s="132"/>
      <c r="AQ61" s="132"/>
      <c r="AR61" s="132"/>
      <c r="AS61" s="132"/>
      <c r="AT61" s="132"/>
      <c r="AU61" s="132"/>
      <c r="AV61" s="132"/>
      <c r="AW61" s="132"/>
      <c r="AX61" s="132"/>
      <c r="AY61" s="132"/>
    </row>
    <row r="62" s="13" customFormat="true" ht="30" hidden="false" customHeight="true" outlineLevel="0" collapsed="false">
      <c r="A62" s="233"/>
      <c r="B62" s="290" t="s">
        <v>196</v>
      </c>
      <c r="C62" s="290"/>
      <c r="D62" s="290"/>
      <c r="E62" s="290"/>
      <c r="F62" s="290"/>
      <c r="G62" s="290"/>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c r="AG62" s="290"/>
      <c r="AH62" s="290"/>
      <c r="AI62" s="290"/>
      <c r="AJ62" s="290"/>
      <c r="AK62" s="291"/>
      <c r="AL62" s="20"/>
      <c r="AM62" s="292"/>
      <c r="AN62" s="292"/>
      <c r="AO62" s="292"/>
      <c r="AP62" s="292"/>
      <c r="AQ62" s="292"/>
      <c r="AR62" s="292"/>
      <c r="AS62" s="292"/>
      <c r="AT62" s="292"/>
      <c r="AU62" s="292"/>
      <c r="AV62" s="292"/>
      <c r="AW62" s="292"/>
      <c r="AX62" s="292"/>
      <c r="AY62" s="292"/>
    </row>
    <row r="63" s="13" customFormat="true" ht="31.5" hidden="false" customHeight="true" outlineLevel="0" collapsed="false">
      <c r="A63" s="233"/>
      <c r="B63" s="293" t="s">
        <v>197</v>
      </c>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4" t="str">
        <f aca="false">IF(H7="", "", IF(AK62="○", "", IF(OR(AND(AI65="該当", BA72&gt;=2, BA76&gt;=2, BA80&gt;=2, BA84&gt;=2, BA88&gt;=3, OR(E88="✓", E88="誓約",E89="✓", E89="誓約"),BA96&gt;=2), AND(AI65="", BA72&gt;=1, BA76&gt;=1, BA80&gt;=1, BA84&gt;=1, BA88&gt;=1, BA96&gt;=1)), "○", "×")))</f>
        <v/>
      </c>
      <c r="AL63" s="20"/>
      <c r="AM63" s="295"/>
      <c r="AN63" s="295"/>
      <c r="AO63" s="295"/>
      <c r="AP63" s="295"/>
      <c r="AQ63" s="295"/>
      <c r="AR63" s="295"/>
      <c r="AS63" s="295"/>
      <c r="AT63" s="295"/>
      <c r="AU63" s="295"/>
      <c r="AV63" s="295"/>
      <c r="AW63" s="295"/>
      <c r="AX63" s="295"/>
      <c r="AY63" s="295"/>
    </row>
    <row r="64" s="13" customFormat="true" ht="7.75" hidden="false" customHeight="true" outlineLevel="0" collapsed="false">
      <c r="A64" s="233"/>
      <c r="B64" s="296"/>
      <c r="C64" s="296"/>
      <c r="D64" s="296"/>
      <c r="E64" s="296"/>
      <c r="F64" s="296"/>
      <c r="G64" s="296"/>
      <c r="H64" s="296"/>
      <c r="I64" s="296"/>
      <c r="J64" s="296"/>
      <c r="K64" s="296"/>
      <c r="L64" s="296"/>
      <c r="M64" s="296"/>
      <c r="N64" s="296"/>
      <c r="O64" s="296"/>
      <c r="P64" s="296"/>
      <c r="Q64" s="296"/>
      <c r="R64" s="296"/>
      <c r="S64" s="296"/>
      <c r="T64" s="296"/>
      <c r="U64" s="296"/>
      <c r="V64" s="296"/>
      <c r="W64" s="296"/>
      <c r="X64" s="296"/>
      <c r="Y64" s="296"/>
      <c r="Z64" s="296"/>
      <c r="AA64" s="296"/>
      <c r="AB64" s="296"/>
      <c r="AC64" s="296"/>
      <c r="AD64" s="296"/>
      <c r="AE64" s="296"/>
      <c r="AF64" s="296"/>
      <c r="AG64" s="296"/>
      <c r="AH64" s="296"/>
      <c r="AI64" s="296"/>
      <c r="AJ64" s="296"/>
      <c r="AK64" s="297"/>
      <c r="AL64" s="20"/>
      <c r="AM64" s="295"/>
      <c r="AN64" s="295"/>
      <c r="AO64" s="295"/>
      <c r="AP64" s="295"/>
      <c r="AQ64" s="295"/>
      <c r="AR64" s="295"/>
      <c r="AS64" s="295"/>
      <c r="AT64" s="295"/>
      <c r="AU64" s="295"/>
      <c r="AV64" s="295"/>
      <c r="AW64" s="295"/>
      <c r="AX64" s="295"/>
      <c r="AY64" s="295"/>
    </row>
    <row r="65" customFormat="false" ht="13.75" hidden="false" customHeight="true" outlineLevel="0" collapsed="false">
      <c r="A65" s="1"/>
      <c r="B65" s="197" t="s">
        <v>198</v>
      </c>
      <c r="C65" s="198"/>
      <c r="D65" s="198"/>
      <c r="E65" s="198"/>
      <c r="F65" s="198"/>
      <c r="G65" s="198"/>
      <c r="H65" s="198"/>
      <c r="I65" s="198"/>
      <c r="J65" s="198"/>
      <c r="K65" s="198"/>
      <c r="L65" s="198"/>
      <c r="M65" s="198"/>
      <c r="N65" s="198"/>
      <c r="O65" s="198"/>
      <c r="P65" s="198"/>
      <c r="Q65" s="198"/>
      <c r="R65" s="198"/>
      <c r="S65" s="198"/>
      <c r="T65" s="198"/>
      <c r="U65" s="198"/>
      <c r="V65" s="132"/>
      <c r="W65" s="198"/>
      <c r="X65" s="198"/>
      <c r="Y65" s="198"/>
      <c r="Z65" s="198"/>
      <c r="AA65" s="198"/>
      <c r="AB65" s="198"/>
      <c r="AC65" s="198"/>
      <c r="AD65" s="198"/>
      <c r="AE65" s="198"/>
      <c r="AF65" s="198"/>
      <c r="AG65" s="198"/>
      <c r="AH65" s="132"/>
      <c r="AI65" s="298" t="str">
        <f aca="false">IF(BA49&gt;0,"該当","")</f>
        <v/>
      </c>
      <c r="AJ65" s="298"/>
      <c r="AK65" s="298"/>
      <c r="AL65" s="132"/>
      <c r="AM65" s="233"/>
      <c r="AN65" s="233"/>
      <c r="AO65" s="233"/>
      <c r="AP65" s="233"/>
      <c r="AQ65" s="233"/>
      <c r="AR65" s="233"/>
      <c r="AS65" s="233"/>
      <c r="AT65" s="233"/>
      <c r="AU65" s="233"/>
      <c r="AV65" s="233"/>
      <c r="AW65" s="233"/>
      <c r="AX65" s="233"/>
      <c r="AY65" s="233"/>
    </row>
    <row r="66" customFormat="false" ht="45.65" hidden="false" customHeight="true" outlineLevel="0" collapsed="false">
      <c r="A66" s="1"/>
      <c r="B66" s="299" t="s">
        <v>199</v>
      </c>
      <c r="C66" s="300" t="s">
        <v>200</v>
      </c>
      <c r="D66" s="300"/>
      <c r="E66" s="300"/>
      <c r="F66" s="300"/>
      <c r="G66" s="300"/>
      <c r="H66" s="300"/>
      <c r="I66" s="300"/>
      <c r="J66" s="300"/>
      <c r="K66" s="300"/>
      <c r="L66" s="300"/>
      <c r="M66" s="300"/>
      <c r="N66" s="300"/>
      <c r="O66" s="300"/>
      <c r="P66" s="300"/>
      <c r="Q66" s="300"/>
      <c r="R66" s="300"/>
      <c r="S66" s="300"/>
      <c r="T66" s="300"/>
      <c r="U66" s="300"/>
      <c r="V66" s="300"/>
      <c r="W66" s="300"/>
      <c r="X66" s="300"/>
      <c r="Y66" s="300"/>
      <c r="Z66" s="300"/>
      <c r="AA66" s="300"/>
      <c r="AB66" s="300"/>
      <c r="AC66" s="300"/>
      <c r="AD66" s="300"/>
      <c r="AE66" s="300"/>
      <c r="AF66" s="300"/>
      <c r="AG66" s="300"/>
      <c r="AH66" s="300"/>
      <c r="AI66" s="300"/>
      <c r="AJ66" s="300"/>
      <c r="AK66" s="300"/>
      <c r="AL66" s="132"/>
      <c r="AM66" s="132"/>
      <c r="AN66" s="132"/>
      <c r="AO66" s="132"/>
      <c r="AP66" s="132"/>
      <c r="AQ66" s="132"/>
      <c r="AR66" s="132"/>
      <c r="AS66" s="132"/>
      <c r="AT66" s="132"/>
      <c r="AU66" s="132"/>
      <c r="AV66" s="132"/>
      <c r="AW66" s="132"/>
      <c r="AX66" s="132"/>
      <c r="AY66" s="132"/>
    </row>
    <row r="67" customFormat="false" ht="8" hidden="false" customHeight="true" outlineLevel="0" collapsed="false">
      <c r="A67" s="1"/>
      <c r="B67" s="132"/>
      <c r="C67" s="132"/>
      <c r="D67" s="132"/>
      <c r="E67" s="132"/>
      <c r="F67" s="132"/>
      <c r="G67" s="132"/>
      <c r="H67" s="132"/>
      <c r="I67" s="132"/>
      <c r="J67" s="132"/>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c r="AX67" s="132"/>
      <c r="AY67" s="132"/>
    </row>
    <row r="68" customFormat="false" ht="13.5" hidden="false" customHeight="false" outlineLevel="0" collapsed="false">
      <c r="A68" s="1"/>
      <c r="B68" s="197" t="s">
        <v>201</v>
      </c>
      <c r="C68" s="209"/>
      <c r="D68" s="209"/>
      <c r="E68" s="209"/>
      <c r="F68" s="209"/>
      <c r="G68" s="209"/>
      <c r="H68" s="209"/>
      <c r="I68" s="209"/>
      <c r="J68" s="209"/>
      <c r="K68" s="209"/>
      <c r="L68" s="209"/>
      <c r="M68" s="209"/>
      <c r="N68" s="209"/>
      <c r="O68" s="209"/>
      <c r="P68" s="209"/>
      <c r="Q68" s="209"/>
      <c r="R68" s="209"/>
      <c r="S68" s="209"/>
      <c r="T68" s="209"/>
      <c r="U68" s="209"/>
      <c r="V68" s="209"/>
      <c r="W68" s="209"/>
      <c r="X68" s="209"/>
      <c r="Y68" s="209"/>
      <c r="Z68" s="209"/>
      <c r="AA68" s="209"/>
      <c r="AB68" s="209"/>
      <c r="AC68" s="209"/>
      <c r="AD68" s="209"/>
      <c r="AE68" s="209"/>
      <c r="AF68" s="209"/>
      <c r="AG68" s="209"/>
      <c r="AH68" s="198"/>
      <c r="AI68" s="301" t="str">
        <f aca="false">IF(BA43-BA49&gt;0,"該当","")</f>
        <v/>
      </c>
      <c r="AJ68" s="301"/>
      <c r="AK68" s="301"/>
      <c r="AL68" s="132"/>
      <c r="AM68" s="132"/>
      <c r="AN68" s="132"/>
      <c r="AO68" s="1"/>
      <c r="AP68" s="132"/>
      <c r="AQ68" s="132"/>
      <c r="AR68" s="132"/>
      <c r="AS68" s="132"/>
      <c r="AT68" s="132"/>
      <c r="AU68" s="132"/>
      <c r="AV68" s="132"/>
      <c r="AW68" s="132"/>
      <c r="AX68" s="132"/>
      <c r="AY68" s="132"/>
    </row>
    <row r="69" customFormat="false" ht="43.75" hidden="false" customHeight="true" outlineLevel="0" collapsed="false">
      <c r="A69" s="1"/>
      <c r="B69" s="299" t="s">
        <v>199</v>
      </c>
      <c r="C69" s="300" t="s">
        <v>202</v>
      </c>
      <c r="D69" s="300"/>
      <c r="E69" s="300"/>
      <c r="F69" s="300"/>
      <c r="G69" s="300"/>
      <c r="H69" s="300"/>
      <c r="I69" s="300"/>
      <c r="J69" s="300"/>
      <c r="K69" s="300"/>
      <c r="L69" s="300"/>
      <c r="M69" s="300"/>
      <c r="N69" s="300"/>
      <c r="O69" s="300"/>
      <c r="P69" s="300"/>
      <c r="Q69" s="300"/>
      <c r="R69" s="300"/>
      <c r="S69" s="300"/>
      <c r="T69" s="300"/>
      <c r="U69" s="300"/>
      <c r="V69" s="300"/>
      <c r="W69" s="300"/>
      <c r="X69" s="300"/>
      <c r="Y69" s="300"/>
      <c r="Z69" s="300"/>
      <c r="AA69" s="300"/>
      <c r="AB69" s="300"/>
      <c r="AC69" s="300"/>
      <c r="AD69" s="300"/>
      <c r="AE69" s="300"/>
      <c r="AF69" s="300"/>
      <c r="AG69" s="300"/>
      <c r="AH69" s="300"/>
      <c r="AI69" s="300"/>
      <c r="AJ69" s="300"/>
      <c r="AK69" s="300"/>
      <c r="AL69" s="132"/>
      <c r="AM69" s="132"/>
      <c r="AN69" s="132"/>
      <c r="AO69" s="132"/>
      <c r="AP69" s="132"/>
      <c r="AQ69" s="132"/>
      <c r="AR69" s="132"/>
      <c r="AS69" s="132"/>
      <c r="AT69" s="132"/>
      <c r="AU69" s="132"/>
      <c r="AV69" s="132"/>
      <c r="AW69" s="132"/>
      <c r="AX69" s="132"/>
      <c r="AY69" s="132"/>
    </row>
    <row r="70" customFormat="false" ht="8" hidden="false" customHeight="true" outlineLevel="0" collapsed="false">
      <c r="A70" s="1"/>
      <c r="B70" s="302"/>
      <c r="C70" s="302"/>
      <c r="D70" s="302"/>
      <c r="E70" s="302"/>
      <c r="F70" s="302"/>
      <c r="G70" s="302"/>
      <c r="H70" s="302"/>
      <c r="I70" s="302"/>
      <c r="J70" s="302"/>
      <c r="K70" s="302"/>
      <c r="L70" s="302"/>
      <c r="M70" s="302"/>
      <c r="N70" s="302"/>
      <c r="O70" s="302"/>
      <c r="P70" s="302"/>
      <c r="Q70" s="302"/>
      <c r="R70" s="302"/>
      <c r="S70" s="302"/>
      <c r="T70" s="302"/>
      <c r="U70" s="302"/>
      <c r="V70" s="302"/>
      <c r="W70" s="302"/>
      <c r="X70" s="302"/>
      <c r="Y70" s="302"/>
      <c r="Z70" s="302"/>
      <c r="AA70" s="302"/>
      <c r="AB70" s="302"/>
      <c r="AC70" s="302"/>
      <c r="AD70" s="302"/>
      <c r="AE70" s="302"/>
      <c r="AF70" s="302"/>
      <c r="AG70" s="302"/>
      <c r="AH70" s="302"/>
      <c r="AI70" s="302"/>
      <c r="AJ70" s="302"/>
      <c r="AK70" s="302"/>
      <c r="AL70" s="132"/>
      <c r="AM70" s="132"/>
      <c r="AN70" s="132"/>
      <c r="AO70" s="132"/>
      <c r="AP70" s="132"/>
      <c r="AQ70" s="132"/>
      <c r="AR70" s="132"/>
      <c r="AS70" s="132"/>
      <c r="AT70" s="132"/>
      <c r="AU70" s="132"/>
      <c r="AV70" s="132"/>
      <c r="AW70" s="132"/>
      <c r="AX70" s="132"/>
      <c r="AY70" s="132"/>
    </row>
    <row r="71" customFormat="false" ht="20" hidden="false" customHeight="true" outlineLevel="0" collapsed="false">
      <c r="A71" s="1"/>
      <c r="B71" s="303" t="s">
        <v>203</v>
      </c>
      <c r="C71" s="303"/>
      <c r="D71" s="303"/>
      <c r="E71" s="304" t="s">
        <v>204</v>
      </c>
      <c r="F71" s="304"/>
      <c r="G71" s="304"/>
      <c r="H71" s="304"/>
      <c r="I71" s="304"/>
      <c r="J71" s="304"/>
      <c r="K71" s="304"/>
      <c r="L71" s="304"/>
      <c r="M71" s="304"/>
      <c r="N71" s="304"/>
      <c r="O71" s="304"/>
      <c r="P71" s="304"/>
      <c r="Q71" s="304"/>
      <c r="R71" s="304"/>
      <c r="S71" s="304"/>
      <c r="T71" s="304"/>
      <c r="U71" s="304"/>
      <c r="V71" s="304"/>
      <c r="W71" s="304"/>
      <c r="X71" s="304"/>
      <c r="Y71" s="304"/>
      <c r="Z71" s="304"/>
      <c r="AA71" s="304"/>
      <c r="AB71" s="304"/>
      <c r="AC71" s="304"/>
      <c r="AD71" s="304"/>
      <c r="AE71" s="304"/>
      <c r="AF71" s="304"/>
      <c r="AG71" s="304"/>
      <c r="AH71" s="304"/>
      <c r="AI71" s="304"/>
      <c r="AJ71" s="304"/>
      <c r="AK71" s="304"/>
      <c r="AL71" s="132"/>
      <c r="AM71" s="1"/>
      <c r="AN71" s="292"/>
      <c r="AO71" s="292"/>
      <c r="AP71" s="292"/>
      <c r="AQ71" s="292"/>
      <c r="AR71" s="292"/>
      <c r="AS71" s="292"/>
      <c r="AT71" s="292"/>
      <c r="AU71" s="292"/>
      <c r="AV71" s="292"/>
      <c r="AW71" s="292"/>
      <c r="AX71" s="292"/>
      <c r="AY71" s="292"/>
      <c r="AZ71" s="305"/>
      <c r="BA71" s="306" t="s">
        <v>205</v>
      </c>
    </row>
    <row r="72" customFormat="false" ht="15" hidden="false" customHeight="true" outlineLevel="0" collapsed="false">
      <c r="A72" s="1"/>
      <c r="B72" s="307" t="s">
        <v>206</v>
      </c>
      <c r="C72" s="307"/>
      <c r="D72" s="307"/>
      <c r="E72" s="308"/>
      <c r="F72" s="308"/>
      <c r="G72" s="309" t="s">
        <v>207</v>
      </c>
      <c r="H72" s="309"/>
      <c r="I72" s="309"/>
      <c r="J72" s="309"/>
      <c r="K72" s="309"/>
      <c r="L72" s="309"/>
      <c r="M72" s="309"/>
      <c r="N72" s="309"/>
      <c r="O72" s="309"/>
      <c r="P72" s="309"/>
      <c r="Q72" s="309"/>
      <c r="R72" s="309"/>
      <c r="S72" s="309"/>
      <c r="T72" s="309"/>
      <c r="U72" s="309"/>
      <c r="V72" s="309"/>
      <c r="W72" s="309"/>
      <c r="X72" s="309"/>
      <c r="Y72" s="309"/>
      <c r="Z72" s="309"/>
      <c r="AA72" s="309"/>
      <c r="AB72" s="309"/>
      <c r="AC72" s="309"/>
      <c r="AD72" s="309"/>
      <c r="AE72" s="309"/>
      <c r="AF72" s="309"/>
      <c r="AG72" s="309"/>
      <c r="AH72" s="309"/>
      <c r="AI72" s="309"/>
      <c r="AJ72" s="309"/>
      <c r="AK72" s="309"/>
      <c r="AL72" s="132"/>
      <c r="AM72" s="310" t="str">
        <f aca="false">IF(AI65="該当", "！この区分（４項目）から２つ以上の取組が選択されていません。",  "！この区分（４項目）から１つ以上の取組が選択されていません。")</f>
        <v>！この区分（４項目）から１つ以上の取組が選択されていません。</v>
      </c>
      <c r="AN72" s="310"/>
      <c r="AO72" s="310"/>
      <c r="AP72" s="310"/>
      <c r="AQ72" s="310"/>
      <c r="AR72" s="310"/>
      <c r="AS72" s="310"/>
      <c r="AT72" s="310"/>
      <c r="AU72" s="310"/>
      <c r="AV72" s="310"/>
      <c r="AW72" s="310"/>
      <c r="AX72" s="310"/>
      <c r="AY72" s="132"/>
      <c r="AZ72" s="135"/>
      <c r="BA72" s="126" t="n">
        <f aca="false">COUNTIF(E72:F75, "✓")+COUNTIF(E72:F75, "誓約")</f>
        <v>0</v>
      </c>
    </row>
    <row r="73" customFormat="false" ht="15" hidden="false" customHeight="true" outlineLevel="0" collapsed="false">
      <c r="A73" s="1"/>
      <c r="B73" s="307"/>
      <c r="C73" s="307"/>
      <c r="D73" s="307"/>
      <c r="E73" s="311"/>
      <c r="F73" s="311"/>
      <c r="G73" s="312" t="s">
        <v>208</v>
      </c>
      <c r="H73" s="312"/>
      <c r="I73" s="312"/>
      <c r="J73" s="312"/>
      <c r="K73" s="312"/>
      <c r="L73" s="312"/>
      <c r="M73" s="312"/>
      <c r="N73" s="312"/>
      <c r="O73" s="312"/>
      <c r="P73" s="312"/>
      <c r="Q73" s="312"/>
      <c r="R73" s="312"/>
      <c r="S73" s="312"/>
      <c r="T73" s="312"/>
      <c r="U73" s="312"/>
      <c r="V73" s="312"/>
      <c r="W73" s="312"/>
      <c r="X73" s="312"/>
      <c r="Y73" s="312"/>
      <c r="Z73" s="312"/>
      <c r="AA73" s="312"/>
      <c r="AB73" s="312"/>
      <c r="AC73" s="312"/>
      <c r="AD73" s="312"/>
      <c r="AE73" s="312"/>
      <c r="AF73" s="312"/>
      <c r="AG73" s="312"/>
      <c r="AH73" s="312"/>
      <c r="AI73" s="312"/>
      <c r="AJ73" s="312"/>
      <c r="AK73" s="313"/>
      <c r="AL73" s="132"/>
      <c r="AM73" s="310"/>
      <c r="AN73" s="310"/>
      <c r="AO73" s="310"/>
      <c r="AP73" s="310"/>
      <c r="AQ73" s="310"/>
      <c r="AR73" s="310"/>
      <c r="AS73" s="310"/>
      <c r="AT73" s="310"/>
      <c r="AU73" s="310"/>
      <c r="AV73" s="310"/>
      <c r="AW73" s="310"/>
      <c r="AX73" s="310"/>
      <c r="AY73" s="295"/>
      <c r="AZ73" s="314"/>
      <c r="BA73" s="126"/>
    </row>
    <row r="74" customFormat="false" ht="15" hidden="false" customHeight="true" outlineLevel="0" collapsed="false">
      <c r="A74" s="1"/>
      <c r="B74" s="307"/>
      <c r="C74" s="307"/>
      <c r="D74" s="307"/>
      <c r="E74" s="311"/>
      <c r="F74" s="311"/>
      <c r="G74" s="315" t="s">
        <v>209</v>
      </c>
      <c r="H74" s="315"/>
      <c r="I74" s="315"/>
      <c r="J74" s="315"/>
      <c r="K74" s="315"/>
      <c r="L74" s="315"/>
      <c r="M74" s="315"/>
      <c r="N74" s="315"/>
      <c r="O74" s="315"/>
      <c r="P74" s="315"/>
      <c r="Q74" s="315"/>
      <c r="R74" s="315"/>
      <c r="S74" s="315"/>
      <c r="T74" s="315"/>
      <c r="U74" s="315"/>
      <c r="V74" s="315"/>
      <c r="W74" s="315"/>
      <c r="X74" s="315"/>
      <c r="Y74" s="315"/>
      <c r="Z74" s="315"/>
      <c r="AA74" s="315"/>
      <c r="AB74" s="315"/>
      <c r="AC74" s="315"/>
      <c r="AD74" s="315"/>
      <c r="AE74" s="315"/>
      <c r="AF74" s="315"/>
      <c r="AG74" s="315"/>
      <c r="AH74" s="315"/>
      <c r="AI74" s="315"/>
      <c r="AJ74" s="315"/>
      <c r="AK74" s="315"/>
      <c r="AL74" s="132"/>
      <c r="AM74" s="295"/>
      <c r="AN74" s="295"/>
      <c r="AO74" s="295"/>
      <c r="AP74" s="295"/>
      <c r="AQ74" s="295"/>
      <c r="AR74" s="295"/>
      <c r="AS74" s="295"/>
      <c r="AT74" s="295"/>
      <c r="AU74" s="295"/>
      <c r="AV74" s="295"/>
      <c r="AW74" s="295"/>
      <c r="AX74" s="295"/>
      <c r="AY74" s="295"/>
      <c r="AZ74" s="314"/>
      <c r="BA74" s="126"/>
    </row>
    <row r="75" customFormat="false" ht="15" hidden="false" customHeight="true" outlineLevel="0" collapsed="false">
      <c r="A75" s="1"/>
      <c r="B75" s="307"/>
      <c r="C75" s="307"/>
      <c r="D75" s="307"/>
      <c r="E75" s="316"/>
      <c r="F75" s="316"/>
      <c r="G75" s="317" t="s">
        <v>210</v>
      </c>
      <c r="H75" s="317"/>
      <c r="I75" s="317"/>
      <c r="J75" s="317"/>
      <c r="K75" s="317"/>
      <c r="L75" s="317"/>
      <c r="M75" s="317"/>
      <c r="N75" s="317"/>
      <c r="O75" s="317"/>
      <c r="P75" s="317"/>
      <c r="Q75" s="317"/>
      <c r="R75" s="317"/>
      <c r="S75" s="317"/>
      <c r="T75" s="317"/>
      <c r="U75" s="317"/>
      <c r="V75" s="317"/>
      <c r="W75" s="317"/>
      <c r="X75" s="317"/>
      <c r="Y75" s="317"/>
      <c r="Z75" s="317"/>
      <c r="AA75" s="317"/>
      <c r="AB75" s="317"/>
      <c r="AC75" s="317"/>
      <c r="AD75" s="317"/>
      <c r="AE75" s="317"/>
      <c r="AF75" s="317"/>
      <c r="AG75" s="317"/>
      <c r="AH75" s="317"/>
      <c r="AI75" s="317"/>
      <c r="AJ75" s="317"/>
      <c r="AK75" s="318"/>
      <c r="AL75" s="132"/>
      <c r="AM75" s="319"/>
      <c r="AN75" s="319"/>
      <c r="AO75" s="319"/>
      <c r="AP75" s="319"/>
      <c r="AQ75" s="319"/>
      <c r="AR75" s="319"/>
      <c r="AS75" s="319"/>
      <c r="AT75" s="319"/>
      <c r="AU75" s="319"/>
      <c r="AV75" s="319"/>
      <c r="AW75" s="319"/>
      <c r="AX75" s="319"/>
      <c r="AY75" s="132"/>
      <c r="AZ75" s="135"/>
      <c r="BA75" s="126"/>
    </row>
    <row r="76" customFormat="false" ht="35.4" hidden="false" customHeight="true" outlineLevel="0" collapsed="false">
      <c r="A76" s="1"/>
      <c r="B76" s="307" t="s">
        <v>211</v>
      </c>
      <c r="C76" s="307"/>
      <c r="D76" s="307"/>
      <c r="E76" s="308"/>
      <c r="F76" s="308"/>
      <c r="G76" s="309" t="s">
        <v>212</v>
      </c>
      <c r="H76" s="309"/>
      <c r="I76" s="309"/>
      <c r="J76" s="309"/>
      <c r="K76" s="309"/>
      <c r="L76" s="309"/>
      <c r="M76" s="309"/>
      <c r="N76" s="309"/>
      <c r="O76" s="309"/>
      <c r="P76" s="309"/>
      <c r="Q76" s="309"/>
      <c r="R76" s="309"/>
      <c r="S76" s="309"/>
      <c r="T76" s="309"/>
      <c r="U76" s="309"/>
      <c r="V76" s="309"/>
      <c r="W76" s="309"/>
      <c r="X76" s="309"/>
      <c r="Y76" s="309"/>
      <c r="Z76" s="309"/>
      <c r="AA76" s="309"/>
      <c r="AB76" s="309"/>
      <c r="AC76" s="309"/>
      <c r="AD76" s="309"/>
      <c r="AE76" s="309"/>
      <c r="AF76" s="309"/>
      <c r="AG76" s="309"/>
      <c r="AH76" s="309"/>
      <c r="AI76" s="309"/>
      <c r="AJ76" s="309"/>
      <c r="AK76" s="309"/>
      <c r="AL76" s="132"/>
      <c r="AM76" s="310" t="str">
        <f aca="false">IF(AI65="該当", "！この区分（４項目）から２つ以上の取組が選択されていません。",  "！この区分（４項目）から１つ以上の取組が選択されていません。")</f>
        <v>！この区分（４項目）から１つ以上の取組が選択されていません。</v>
      </c>
      <c r="AN76" s="310"/>
      <c r="AO76" s="310"/>
      <c r="AP76" s="310"/>
      <c r="AQ76" s="310"/>
      <c r="AR76" s="310"/>
      <c r="AS76" s="310"/>
      <c r="AT76" s="310"/>
      <c r="AU76" s="310"/>
      <c r="AV76" s="310"/>
      <c r="AW76" s="310"/>
      <c r="AX76" s="310"/>
      <c r="AY76" s="132"/>
      <c r="AZ76" s="135"/>
      <c r="BA76" s="126" t="n">
        <f aca="false">COUNTIF(E76:F79, "✓")+COUNTIF(E76:F79, "誓約")</f>
        <v>0</v>
      </c>
    </row>
    <row r="77" customFormat="false" ht="15" hidden="false" customHeight="true" outlineLevel="0" collapsed="false">
      <c r="A77" s="1"/>
      <c r="B77" s="307"/>
      <c r="C77" s="307"/>
      <c r="D77" s="307"/>
      <c r="E77" s="311"/>
      <c r="F77" s="311"/>
      <c r="G77" s="312" t="s">
        <v>213</v>
      </c>
      <c r="H77" s="312"/>
      <c r="I77" s="312"/>
      <c r="J77" s="312"/>
      <c r="K77" s="312"/>
      <c r="L77" s="312"/>
      <c r="M77" s="312"/>
      <c r="N77" s="312"/>
      <c r="O77" s="312"/>
      <c r="P77" s="312"/>
      <c r="Q77" s="312"/>
      <c r="R77" s="312"/>
      <c r="S77" s="312"/>
      <c r="T77" s="312"/>
      <c r="U77" s="312"/>
      <c r="V77" s="312"/>
      <c r="W77" s="312"/>
      <c r="X77" s="312"/>
      <c r="Y77" s="312"/>
      <c r="Z77" s="312"/>
      <c r="AA77" s="312"/>
      <c r="AB77" s="312"/>
      <c r="AC77" s="312"/>
      <c r="AD77" s="312"/>
      <c r="AE77" s="312"/>
      <c r="AF77" s="312"/>
      <c r="AG77" s="312"/>
      <c r="AH77" s="312"/>
      <c r="AI77" s="312"/>
      <c r="AJ77" s="312"/>
      <c r="AK77" s="320"/>
      <c r="AL77" s="132"/>
      <c r="AM77" s="310"/>
      <c r="AN77" s="310"/>
      <c r="AO77" s="310"/>
      <c r="AP77" s="310"/>
      <c r="AQ77" s="310"/>
      <c r="AR77" s="310"/>
      <c r="AS77" s="310"/>
      <c r="AT77" s="310"/>
      <c r="AU77" s="310"/>
      <c r="AV77" s="310"/>
      <c r="AW77" s="310"/>
      <c r="AX77" s="310"/>
      <c r="AY77" s="295"/>
      <c r="AZ77" s="314"/>
      <c r="BA77" s="126"/>
    </row>
    <row r="78" customFormat="false" ht="15" hidden="false" customHeight="true" outlineLevel="0" collapsed="false">
      <c r="A78" s="1"/>
      <c r="B78" s="307"/>
      <c r="C78" s="307"/>
      <c r="D78" s="307"/>
      <c r="E78" s="311"/>
      <c r="F78" s="311"/>
      <c r="G78" s="321" t="s">
        <v>214</v>
      </c>
      <c r="H78" s="321"/>
      <c r="I78" s="321"/>
      <c r="J78" s="321"/>
      <c r="K78" s="321"/>
      <c r="L78" s="321"/>
      <c r="M78" s="321"/>
      <c r="N78" s="321"/>
      <c r="O78" s="321"/>
      <c r="P78" s="321"/>
      <c r="Q78" s="321"/>
      <c r="R78" s="321"/>
      <c r="S78" s="321"/>
      <c r="T78" s="321"/>
      <c r="U78" s="321"/>
      <c r="V78" s="321"/>
      <c r="W78" s="321"/>
      <c r="X78" s="321"/>
      <c r="Y78" s="321"/>
      <c r="Z78" s="321"/>
      <c r="AA78" s="321"/>
      <c r="AB78" s="321"/>
      <c r="AC78" s="321"/>
      <c r="AD78" s="321"/>
      <c r="AE78" s="321"/>
      <c r="AF78" s="321"/>
      <c r="AG78" s="321"/>
      <c r="AH78" s="321"/>
      <c r="AI78" s="321"/>
      <c r="AJ78" s="321"/>
      <c r="AK78" s="321"/>
      <c r="AL78" s="132"/>
      <c r="AM78" s="322"/>
      <c r="AN78" s="295"/>
      <c r="AO78" s="295"/>
      <c r="AP78" s="295"/>
      <c r="AQ78" s="295"/>
      <c r="AR78" s="295"/>
      <c r="AS78" s="295"/>
      <c r="AT78" s="295"/>
      <c r="AU78" s="295"/>
      <c r="AV78" s="295"/>
      <c r="AW78" s="295"/>
      <c r="AX78" s="295"/>
      <c r="AY78" s="295"/>
      <c r="AZ78" s="314"/>
      <c r="BA78" s="126"/>
    </row>
    <row r="79" customFormat="false" ht="15" hidden="false" customHeight="true" outlineLevel="0" collapsed="false">
      <c r="A79" s="1"/>
      <c r="B79" s="307"/>
      <c r="C79" s="307"/>
      <c r="D79" s="307"/>
      <c r="E79" s="323"/>
      <c r="F79" s="323"/>
      <c r="G79" s="324" t="s">
        <v>215</v>
      </c>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132"/>
      <c r="AM79" s="319"/>
      <c r="AN79" s="319"/>
      <c r="AO79" s="319"/>
      <c r="AP79" s="319"/>
      <c r="AQ79" s="319"/>
      <c r="AR79" s="319"/>
      <c r="AS79" s="319"/>
      <c r="AT79" s="319"/>
      <c r="AU79" s="319"/>
      <c r="AV79" s="319"/>
      <c r="AW79" s="319"/>
      <c r="AX79" s="319"/>
      <c r="AY79" s="132"/>
      <c r="AZ79" s="135"/>
      <c r="BA79" s="126"/>
    </row>
    <row r="80" customFormat="false" ht="15" hidden="false" customHeight="true" outlineLevel="0" collapsed="false">
      <c r="A80" s="1"/>
      <c r="B80" s="307" t="s">
        <v>216</v>
      </c>
      <c r="C80" s="307"/>
      <c r="D80" s="307"/>
      <c r="E80" s="308"/>
      <c r="F80" s="308"/>
      <c r="G80" s="325" t="s">
        <v>217</v>
      </c>
      <c r="H80" s="325"/>
      <c r="I80" s="325"/>
      <c r="J80" s="325"/>
      <c r="K80" s="325"/>
      <c r="L80" s="325"/>
      <c r="M80" s="325"/>
      <c r="N80" s="325"/>
      <c r="O80" s="325"/>
      <c r="P80" s="325"/>
      <c r="Q80" s="325"/>
      <c r="R80" s="325"/>
      <c r="S80" s="325"/>
      <c r="T80" s="325"/>
      <c r="U80" s="325"/>
      <c r="V80" s="325"/>
      <c r="W80" s="325"/>
      <c r="X80" s="325"/>
      <c r="Y80" s="325"/>
      <c r="Z80" s="325"/>
      <c r="AA80" s="325"/>
      <c r="AB80" s="325"/>
      <c r="AC80" s="325"/>
      <c r="AD80" s="325"/>
      <c r="AE80" s="325"/>
      <c r="AF80" s="325"/>
      <c r="AG80" s="325"/>
      <c r="AH80" s="325"/>
      <c r="AI80" s="325"/>
      <c r="AJ80" s="325"/>
      <c r="AK80" s="320"/>
      <c r="AL80" s="132"/>
      <c r="AM80" s="310" t="str">
        <f aca="false">IF(AI65="該当", "！この区分（４項目）から２つ以上の取組が選択されていません。",  "！この区分（４項目）から１つ以上の取組が選択されていません。")</f>
        <v>！この区分（４項目）から１つ以上の取組が選択されていません。</v>
      </c>
      <c r="AN80" s="310"/>
      <c r="AO80" s="310"/>
      <c r="AP80" s="310"/>
      <c r="AQ80" s="310"/>
      <c r="AR80" s="310"/>
      <c r="AS80" s="310"/>
      <c r="AT80" s="310"/>
      <c r="AU80" s="310"/>
      <c r="AV80" s="310"/>
      <c r="AW80" s="310"/>
      <c r="AX80" s="310"/>
      <c r="AY80" s="132"/>
      <c r="AZ80" s="135"/>
      <c r="BA80" s="126" t="n">
        <f aca="false">COUNTIF(E80:F83, "✓")+COUNTIF(E80:F83, "誓約")</f>
        <v>0</v>
      </c>
    </row>
    <row r="81" customFormat="false" ht="28" hidden="false" customHeight="true" outlineLevel="0" collapsed="false">
      <c r="A81" s="1"/>
      <c r="B81" s="307"/>
      <c r="C81" s="307"/>
      <c r="D81" s="307"/>
      <c r="E81" s="311"/>
      <c r="F81" s="311"/>
      <c r="G81" s="315" t="s">
        <v>218</v>
      </c>
      <c r="H81" s="315"/>
      <c r="I81" s="315"/>
      <c r="J81" s="315"/>
      <c r="K81" s="315"/>
      <c r="L81" s="315"/>
      <c r="M81" s="315"/>
      <c r="N81" s="315"/>
      <c r="O81" s="315"/>
      <c r="P81" s="315"/>
      <c r="Q81" s="315"/>
      <c r="R81" s="315"/>
      <c r="S81" s="315"/>
      <c r="T81" s="315"/>
      <c r="U81" s="315"/>
      <c r="V81" s="315"/>
      <c r="W81" s="315"/>
      <c r="X81" s="315"/>
      <c r="Y81" s="315"/>
      <c r="Z81" s="315"/>
      <c r="AA81" s="315"/>
      <c r="AB81" s="315"/>
      <c r="AC81" s="315"/>
      <c r="AD81" s="315"/>
      <c r="AE81" s="315"/>
      <c r="AF81" s="315"/>
      <c r="AG81" s="315"/>
      <c r="AH81" s="315"/>
      <c r="AI81" s="315"/>
      <c r="AJ81" s="315"/>
      <c r="AK81" s="315"/>
      <c r="AL81" s="132"/>
      <c r="AM81" s="310"/>
      <c r="AN81" s="310"/>
      <c r="AO81" s="310"/>
      <c r="AP81" s="310"/>
      <c r="AQ81" s="310"/>
      <c r="AR81" s="310"/>
      <c r="AS81" s="310"/>
      <c r="AT81" s="310"/>
      <c r="AU81" s="310"/>
      <c r="AV81" s="310"/>
      <c r="AW81" s="310"/>
      <c r="AX81" s="310"/>
      <c r="AY81" s="295"/>
      <c r="AZ81" s="314"/>
      <c r="BA81" s="126"/>
    </row>
    <row r="82" customFormat="false" ht="28" hidden="false" customHeight="true" outlineLevel="0" collapsed="false">
      <c r="A82" s="1"/>
      <c r="B82" s="307"/>
      <c r="C82" s="307"/>
      <c r="D82" s="307"/>
      <c r="E82" s="311"/>
      <c r="F82" s="311"/>
      <c r="G82" s="315" t="s">
        <v>219</v>
      </c>
      <c r="H82" s="315"/>
      <c r="I82" s="315"/>
      <c r="J82" s="315"/>
      <c r="K82" s="315"/>
      <c r="L82" s="315"/>
      <c r="M82" s="315"/>
      <c r="N82" s="315"/>
      <c r="O82" s="315"/>
      <c r="P82" s="315"/>
      <c r="Q82" s="315"/>
      <c r="R82" s="315"/>
      <c r="S82" s="315"/>
      <c r="T82" s="315"/>
      <c r="U82" s="315"/>
      <c r="V82" s="315"/>
      <c r="W82" s="315"/>
      <c r="X82" s="315"/>
      <c r="Y82" s="315"/>
      <c r="Z82" s="315"/>
      <c r="AA82" s="315"/>
      <c r="AB82" s="315"/>
      <c r="AC82" s="315"/>
      <c r="AD82" s="315"/>
      <c r="AE82" s="315"/>
      <c r="AF82" s="315"/>
      <c r="AG82" s="315"/>
      <c r="AH82" s="315"/>
      <c r="AI82" s="315"/>
      <c r="AJ82" s="315"/>
      <c r="AK82" s="315"/>
      <c r="AL82" s="132"/>
      <c r="AM82" s="295"/>
      <c r="AN82" s="295"/>
      <c r="AO82" s="295"/>
      <c r="AP82" s="295"/>
      <c r="AQ82" s="295"/>
      <c r="AR82" s="295"/>
      <c r="AS82" s="295"/>
      <c r="AT82" s="295"/>
      <c r="AU82" s="295"/>
      <c r="AV82" s="295"/>
      <c r="AW82" s="295"/>
      <c r="AX82" s="295"/>
      <c r="AY82" s="295"/>
      <c r="AZ82" s="314"/>
      <c r="BA82" s="126"/>
    </row>
    <row r="83" customFormat="false" ht="15" hidden="false" customHeight="true" outlineLevel="0" collapsed="false">
      <c r="A83" s="1"/>
      <c r="B83" s="307"/>
      <c r="C83" s="307"/>
      <c r="D83" s="307"/>
      <c r="E83" s="311"/>
      <c r="F83" s="311"/>
      <c r="G83" s="326" t="s">
        <v>220</v>
      </c>
      <c r="H83" s="326"/>
      <c r="I83" s="326"/>
      <c r="J83" s="326"/>
      <c r="K83" s="326"/>
      <c r="L83" s="326"/>
      <c r="M83" s="326"/>
      <c r="N83" s="326"/>
      <c r="O83" s="326"/>
      <c r="P83" s="326"/>
      <c r="Q83" s="326"/>
      <c r="R83" s="326"/>
      <c r="S83" s="326"/>
      <c r="T83" s="326"/>
      <c r="U83" s="326"/>
      <c r="V83" s="326"/>
      <c r="W83" s="326"/>
      <c r="X83" s="326"/>
      <c r="Y83" s="326"/>
      <c r="Z83" s="326"/>
      <c r="AA83" s="326"/>
      <c r="AB83" s="326"/>
      <c r="AC83" s="326"/>
      <c r="AD83" s="326"/>
      <c r="AE83" s="326"/>
      <c r="AF83" s="326"/>
      <c r="AG83" s="326"/>
      <c r="AH83" s="326"/>
      <c r="AI83" s="326"/>
      <c r="AJ83" s="326"/>
      <c r="AK83" s="326"/>
      <c r="AL83" s="132"/>
      <c r="AM83" s="319"/>
      <c r="AN83" s="319"/>
      <c r="AO83" s="319"/>
      <c r="AP83" s="319"/>
      <c r="AQ83" s="319"/>
      <c r="AR83" s="319"/>
      <c r="AS83" s="319"/>
      <c r="AT83" s="319"/>
      <c r="AU83" s="319"/>
      <c r="AV83" s="319"/>
      <c r="AW83" s="319"/>
      <c r="AX83" s="319"/>
      <c r="AY83" s="132"/>
      <c r="AZ83" s="135"/>
      <c r="BA83" s="126"/>
    </row>
    <row r="84" customFormat="false" ht="15" hidden="false" customHeight="true" outlineLevel="0" collapsed="false">
      <c r="A84" s="1"/>
      <c r="B84" s="307" t="s">
        <v>221</v>
      </c>
      <c r="C84" s="307"/>
      <c r="D84" s="307"/>
      <c r="E84" s="308"/>
      <c r="F84" s="308"/>
      <c r="G84" s="309" t="s">
        <v>222</v>
      </c>
      <c r="H84" s="309"/>
      <c r="I84" s="309"/>
      <c r="J84" s="309"/>
      <c r="K84" s="309"/>
      <c r="L84" s="309"/>
      <c r="M84" s="309"/>
      <c r="N84" s="309"/>
      <c r="O84" s="309"/>
      <c r="P84" s="309"/>
      <c r="Q84" s="309"/>
      <c r="R84" s="309"/>
      <c r="S84" s="309"/>
      <c r="T84" s="309"/>
      <c r="U84" s="309"/>
      <c r="V84" s="309"/>
      <c r="W84" s="309"/>
      <c r="X84" s="309"/>
      <c r="Y84" s="309"/>
      <c r="Z84" s="309"/>
      <c r="AA84" s="309"/>
      <c r="AB84" s="309"/>
      <c r="AC84" s="309"/>
      <c r="AD84" s="309"/>
      <c r="AE84" s="309"/>
      <c r="AF84" s="309"/>
      <c r="AG84" s="309"/>
      <c r="AH84" s="309"/>
      <c r="AI84" s="309"/>
      <c r="AJ84" s="309"/>
      <c r="AK84" s="309"/>
      <c r="AL84" s="132"/>
      <c r="AM84" s="327" t="str">
        <f aca="false">IF(AI65="該当", "！この区分（４項目）から２つ以上の取組が選択されていません。",  "！この区分（４項目）から１つ以上の取組が選択されていません。")</f>
        <v>！この区分（４項目）から１つ以上の取組が選択されていません。</v>
      </c>
      <c r="AN84" s="327"/>
      <c r="AO84" s="327"/>
      <c r="AP84" s="327"/>
      <c r="AQ84" s="327"/>
      <c r="AR84" s="327"/>
      <c r="AS84" s="327"/>
      <c r="AT84" s="327"/>
      <c r="AU84" s="327"/>
      <c r="AV84" s="327"/>
      <c r="AW84" s="327"/>
      <c r="AX84" s="327"/>
      <c r="AY84" s="132"/>
      <c r="AZ84" s="135"/>
      <c r="BA84" s="126" t="n">
        <f aca="false">COUNTIF(E84:F87, "✓")+COUNTIF(E84:F87, "誓約")</f>
        <v>0</v>
      </c>
    </row>
    <row r="85" customFormat="false" ht="15" hidden="false" customHeight="true" outlineLevel="0" collapsed="false">
      <c r="A85" s="1"/>
      <c r="B85" s="307"/>
      <c r="C85" s="307"/>
      <c r="D85" s="307"/>
      <c r="E85" s="311"/>
      <c r="F85" s="311"/>
      <c r="G85" s="315" t="s">
        <v>223</v>
      </c>
      <c r="H85" s="315"/>
      <c r="I85" s="315"/>
      <c r="J85" s="315"/>
      <c r="K85" s="315"/>
      <c r="L85" s="315"/>
      <c r="M85" s="315"/>
      <c r="N85" s="315"/>
      <c r="O85" s="315"/>
      <c r="P85" s="315"/>
      <c r="Q85" s="315"/>
      <c r="R85" s="315"/>
      <c r="S85" s="315"/>
      <c r="T85" s="315"/>
      <c r="U85" s="315"/>
      <c r="V85" s="315"/>
      <c r="W85" s="315"/>
      <c r="X85" s="315"/>
      <c r="Y85" s="315"/>
      <c r="Z85" s="315"/>
      <c r="AA85" s="315"/>
      <c r="AB85" s="315"/>
      <c r="AC85" s="315"/>
      <c r="AD85" s="315"/>
      <c r="AE85" s="315"/>
      <c r="AF85" s="315"/>
      <c r="AG85" s="315"/>
      <c r="AH85" s="315"/>
      <c r="AI85" s="315"/>
      <c r="AJ85" s="315"/>
      <c r="AK85" s="315"/>
      <c r="AL85" s="1"/>
      <c r="AM85" s="327"/>
      <c r="AN85" s="327"/>
      <c r="AO85" s="327"/>
      <c r="AP85" s="327"/>
      <c r="AQ85" s="327"/>
      <c r="AR85" s="327"/>
      <c r="AS85" s="327"/>
      <c r="AT85" s="327"/>
      <c r="AU85" s="327"/>
      <c r="AV85" s="327"/>
      <c r="AW85" s="327"/>
      <c r="AX85" s="327"/>
      <c r="AY85" s="295"/>
      <c r="AZ85" s="314"/>
      <c r="BA85" s="126"/>
    </row>
    <row r="86" customFormat="false" ht="28" hidden="false" customHeight="true" outlineLevel="0" collapsed="false">
      <c r="A86" s="1"/>
      <c r="B86" s="307"/>
      <c r="C86" s="307"/>
      <c r="D86" s="307"/>
      <c r="E86" s="311"/>
      <c r="F86" s="311"/>
      <c r="G86" s="315" t="s">
        <v>224</v>
      </c>
      <c r="H86" s="315"/>
      <c r="I86" s="315"/>
      <c r="J86" s="315"/>
      <c r="K86" s="315"/>
      <c r="L86" s="315"/>
      <c r="M86" s="315"/>
      <c r="N86" s="315"/>
      <c r="O86" s="315"/>
      <c r="P86" s="315"/>
      <c r="Q86" s="315"/>
      <c r="R86" s="315"/>
      <c r="S86" s="315"/>
      <c r="T86" s="315"/>
      <c r="U86" s="315"/>
      <c r="V86" s="315"/>
      <c r="W86" s="315"/>
      <c r="X86" s="315"/>
      <c r="Y86" s="315"/>
      <c r="Z86" s="315"/>
      <c r="AA86" s="315"/>
      <c r="AB86" s="315"/>
      <c r="AC86" s="315"/>
      <c r="AD86" s="315"/>
      <c r="AE86" s="315"/>
      <c r="AF86" s="315"/>
      <c r="AG86" s="315"/>
      <c r="AH86" s="315"/>
      <c r="AI86" s="315"/>
      <c r="AJ86" s="315"/>
      <c r="AK86" s="315"/>
      <c r="AL86" s="132"/>
      <c r="AM86" s="295"/>
      <c r="AN86" s="295"/>
      <c r="AO86" s="295"/>
      <c r="AP86" s="295"/>
      <c r="AQ86" s="295"/>
      <c r="AR86" s="295"/>
      <c r="AS86" s="295"/>
      <c r="AT86" s="295"/>
      <c r="AU86" s="295"/>
      <c r="AV86" s="295"/>
      <c r="AW86" s="295"/>
      <c r="AX86" s="295"/>
      <c r="AY86" s="295"/>
      <c r="AZ86" s="314"/>
      <c r="BA86" s="126"/>
    </row>
    <row r="87" customFormat="false" ht="15" hidden="false" customHeight="true" outlineLevel="0" collapsed="false">
      <c r="A87" s="1"/>
      <c r="B87" s="307"/>
      <c r="C87" s="307"/>
      <c r="D87" s="307"/>
      <c r="E87" s="311"/>
      <c r="F87" s="311"/>
      <c r="G87" s="326" t="s">
        <v>225</v>
      </c>
      <c r="H87" s="326"/>
      <c r="I87" s="326"/>
      <c r="J87" s="326"/>
      <c r="K87" s="326"/>
      <c r="L87" s="326"/>
      <c r="M87" s="326"/>
      <c r="N87" s="326"/>
      <c r="O87" s="326"/>
      <c r="P87" s="326"/>
      <c r="Q87" s="326"/>
      <c r="R87" s="326"/>
      <c r="S87" s="326"/>
      <c r="T87" s="326"/>
      <c r="U87" s="326"/>
      <c r="V87" s="326"/>
      <c r="W87" s="326"/>
      <c r="X87" s="326"/>
      <c r="Y87" s="326"/>
      <c r="Z87" s="326"/>
      <c r="AA87" s="326"/>
      <c r="AB87" s="326"/>
      <c r="AC87" s="326"/>
      <c r="AD87" s="326"/>
      <c r="AE87" s="326"/>
      <c r="AF87" s="326"/>
      <c r="AG87" s="326"/>
      <c r="AH87" s="326"/>
      <c r="AI87" s="326"/>
      <c r="AJ87" s="326"/>
      <c r="AK87" s="326"/>
      <c r="AL87" s="132"/>
      <c r="AM87" s="295"/>
      <c r="AN87" s="295"/>
      <c r="AO87" s="295"/>
      <c r="AP87" s="295"/>
      <c r="AQ87" s="295"/>
      <c r="AR87" s="295"/>
      <c r="AS87" s="295"/>
      <c r="AT87" s="295"/>
      <c r="AU87" s="295"/>
      <c r="AV87" s="295"/>
      <c r="AW87" s="295"/>
      <c r="AX87" s="295"/>
      <c r="AY87" s="132"/>
      <c r="AZ87" s="135"/>
      <c r="BA87" s="126"/>
    </row>
    <row r="88" customFormat="false" ht="28" hidden="false" customHeight="true" outlineLevel="0" collapsed="false">
      <c r="A88" s="1"/>
      <c r="B88" s="307" t="s">
        <v>226</v>
      </c>
      <c r="C88" s="307"/>
      <c r="D88" s="307"/>
      <c r="E88" s="308"/>
      <c r="F88" s="308"/>
      <c r="G88" s="328" t="s">
        <v>227</v>
      </c>
      <c r="H88" s="328"/>
      <c r="I88" s="328"/>
      <c r="J88" s="328"/>
      <c r="K88" s="328"/>
      <c r="L88" s="328"/>
      <c r="M88" s="328"/>
      <c r="N88" s="328"/>
      <c r="O88" s="328"/>
      <c r="P88" s="328"/>
      <c r="Q88" s="328"/>
      <c r="R88" s="328"/>
      <c r="S88" s="328"/>
      <c r="T88" s="328"/>
      <c r="U88" s="328"/>
      <c r="V88" s="328"/>
      <c r="W88" s="328"/>
      <c r="X88" s="328"/>
      <c r="Y88" s="328"/>
      <c r="Z88" s="328"/>
      <c r="AA88" s="328"/>
      <c r="AB88" s="328"/>
      <c r="AC88" s="328"/>
      <c r="AD88" s="328"/>
      <c r="AE88" s="328"/>
      <c r="AF88" s="328"/>
      <c r="AG88" s="328"/>
      <c r="AH88" s="328"/>
      <c r="AI88" s="328"/>
      <c r="AJ88" s="328"/>
      <c r="AK88" s="328"/>
      <c r="AL88" s="132"/>
      <c r="AM88" s="310" t="str">
        <f aca="false">IF(AND(AI68="該当", AND(E88="",E89= "")), "！⑰又は⑱の取組は必須です。",  "")</f>
        <v/>
      </c>
      <c r="AN88" s="310"/>
      <c r="AO88" s="310"/>
      <c r="AP88" s="310"/>
      <c r="AQ88" s="310"/>
      <c r="AR88" s="310"/>
      <c r="AS88" s="310"/>
      <c r="AT88" s="310"/>
      <c r="AU88" s="310"/>
      <c r="AV88" s="310"/>
      <c r="AW88" s="310"/>
      <c r="AX88" s="310"/>
      <c r="AY88" s="132"/>
      <c r="AZ88" s="135"/>
      <c r="BA88" s="126" t="n">
        <f aca="false">COUNTIF(E88:F95, "✓")+COUNTIF(E88:F95, "誓約")</f>
        <v>0</v>
      </c>
    </row>
    <row r="89" customFormat="false" ht="15" hidden="false" customHeight="true" outlineLevel="0" collapsed="false">
      <c r="A89" s="1"/>
      <c r="B89" s="307"/>
      <c r="C89" s="307"/>
      <c r="D89" s="307"/>
      <c r="E89" s="311"/>
      <c r="F89" s="311"/>
      <c r="G89" s="329" t="s">
        <v>228</v>
      </c>
      <c r="H89" s="329"/>
      <c r="I89" s="329"/>
      <c r="J89" s="329"/>
      <c r="K89" s="329"/>
      <c r="L89" s="329"/>
      <c r="M89" s="329"/>
      <c r="N89" s="329"/>
      <c r="O89" s="329"/>
      <c r="P89" s="329"/>
      <c r="Q89" s="329"/>
      <c r="R89" s="329"/>
      <c r="S89" s="329"/>
      <c r="T89" s="329"/>
      <c r="U89" s="329"/>
      <c r="V89" s="329"/>
      <c r="W89" s="329"/>
      <c r="X89" s="329"/>
      <c r="Y89" s="329"/>
      <c r="Z89" s="329"/>
      <c r="AA89" s="329"/>
      <c r="AB89" s="329"/>
      <c r="AC89" s="329"/>
      <c r="AD89" s="329"/>
      <c r="AE89" s="329"/>
      <c r="AF89" s="329"/>
      <c r="AG89" s="329"/>
      <c r="AH89" s="329"/>
      <c r="AI89" s="329"/>
      <c r="AJ89" s="329"/>
      <c r="AK89" s="313"/>
      <c r="AL89" s="132"/>
      <c r="AM89" s="295"/>
      <c r="AN89" s="295"/>
      <c r="AO89" s="295"/>
      <c r="AP89" s="295"/>
      <c r="AQ89" s="295"/>
      <c r="AR89" s="295"/>
      <c r="AS89" s="295"/>
      <c r="AT89" s="295"/>
      <c r="AU89" s="295"/>
      <c r="AV89" s="295"/>
      <c r="AW89" s="295"/>
      <c r="AX89" s="295"/>
      <c r="AY89" s="295"/>
      <c r="AZ89" s="314"/>
      <c r="BA89" s="126"/>
    </row>
    <row r="90" customFormat="false" ht="15" hidden="false" customHeight="true" outlineLevel="0" collapsed="false">
      <c r="A90" s="1"/>
      <c r="B90" s="307"/>
      <c r="C90" s="307"/>
      <c r="D90" s="307"/>
      <c r="E90" s="311"/>
      <c r="F90" s="311"/>
      <c r="G90" s="315" t="s">
        <v>229</v>
      </c>
      <c r="H90" s="315"/>
      <c r="I90" s="315"/>
      <c r="J90" s="315"/>
      <c r="K90" s="315"/>
      <c r="L90" s="315"/>
      <c r="M90" s="315"/>
      <c r="N90" s="315"/>
      <c r="O90" s="315"/>
      <c r="P90" s="315"/>
      <c r="Q90" s="315"/>
      <c r="R90" s="315"/>
      <c r="S90" s="315"/>
      <c r="T90" s="315"/>
      <c r="U90" s="315"/>
      <c r="V90" s="315"/>
      <c r="W90" s="315"/>
      <c r="X90" s="315"/>
      <c r="Y90" s="315"/>
      <c r="Z90" s="315"/>
      <c r="AA90" s="315"/>
      <c r="AB90" s="315"/>
      <c r="AC90" s="315"/>
      <c r="AD90" s="315"/>
      <c r="AE90" s="315"/>
      <c r="AF90" s="315"/>
      <c r="AG90" s="315"/>
      <c r="AH90" s="315"/>
      <c r="AI90" s="315"/>
      <c r="AJ90" s="315"/>
      <c r="AK90" s="315"/>
      <c r="AL90" s="132"/>
      <c r="AM90" s="310" t="str">
        <f aca="false">IF(AI65="該当", "！この区分（８項目）から３つ以上の取組が選択されていません。",  "！この区分（４項目）から２つ以上の取組が選択されていません。")</f>
        <v>！この区分（４項目）から２つ以上の取組が選択されていません。</v>
      </c>
      <c r="AN90" s="310"/>
      <c r="AO90" s="310"/>
      <c r="AP90" s="310"/>
      <c r="AQ90" s="310"/>
      <c r="AR90" s="310"/>
      <c r="AS90" s="310"/>
      <c r="AT90" s="310"/>
      <c r="AU90" s="310"/>
      <c r="AV90" s="310"/>
      <c r="AW90" s="310"/>
      <c r="AX90" s="310"/>
      <c r="AY90" s="295"/>
      <c r="AZ90" s="314"/>
      <c r="BA90" s="126"/>
    </row>
    <row r="91" customFormat="false" ht="15" hidden="false" customHeight="true" outlineLevel="0" collapsed="false">
      <c r="A91" s="1"/>
      <c r="B91" s="307"/>
      <c r="C91" s="307"/>
      <c r="D91" s="307"/>
      <c r="E91" s="311"/>
      <c r="F91" s="311"/>
      <c r="G91" s="330" t="s">
        <v>230</v>
      </c>
      <c r="H91" s="330"/>
      <c r="I91" s="330"/>
      <c r="J91" s="330"/>
      <c r="K91" s="330"/>
      <c r="L91" s="330"/>
      <c r="M91" s="330"/>
      <c r="N91" s="330"/>
      <c r="O91" s="330"/>
      <c r="P91" s="330"/>
      <c r="Q91" s="330"/>
      <c r="R91" s="330"/>
      <c r="S91" s="330"/>
      <c r="T91" s="330"/>
      <c r="U91" s="330"/>
      <c r="V91" s="330"/>
      <c r="W91" s="330"/>
      <c r="X91" s="330"/>
      <c r="Y91" s="330"/>
      <c r="Z91" s="330"/>
      <c r="AA91" s="330"/>
      <c r="AB91" s="330"/>
      <c r="AC91" s="330"/>
      <c r="AD91" s="330"/>
      <c r="AE91" s="330"/>
      <c r="AF91" s="330"/>
      <c r="AG91" s="330"/>
      <c r="AH91" s="330"/>
      <c r="AI91" s="330"/>
      <c r="AJ91" s="330"/>
      <c r="AK91" s="318"/>
      <c r="AL91" s="132"/>
      <c r="AM91" s="310"/>
      <c r="AN91" s="310"/>
      <c r="AO91" s="310"/>
      <c r="AP91" s="310"/>
      <c r="AQ91" s="310"/>
      <c r="AR91" s="310"/>
      <c r="AS91" s="310"/>
      <c r="AT91" s="310"/>
      <c r="AU91" s="310"/>
      <c r="AV91" s="310"/>
      <c r="AW91" s="310"/>
      <c r="AX91" s="310"/>
      <c r="AY91" s="132"/>
      <c r="AZ91" s="135"/>
      <c r="BA91" s="126"/>
    </row>
    <row r="92" customFormat="false" ht="15" hidden="false" customHeight="true" outlineLevel="0" collapsed="false">
      <c r="A92" s="1"/>
      <c r="B92" s="307"/>
      <c r="C92" s="307"/>
      <c r="D92" s="307"/>
      <c r="E92" s="311"/>
      <c r="F92" s="311"/>
      <c r="G92" s="324" t="s">
        <v>231</v>
      </c>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132"/>
      <c r="AM92" s="295"/>
      <c r="AN92" s="295"/>
      <c r="AO92" s="295"/>
      <c r="AP92" s="295"/>
      <c r="AQ92" s="295"/>
      <c r="AR92" s="295"/>
      <c r="AS92" s="295"/>
      <c r="AT92" s="295"/>
      <c r="AU92" s="295"/>
      <c r="AV92" s="295"/>
      <c r="AW92" s="295"/>
      <c r="AX92" s="295"/>
      <c r="AY92" s="295"/>
      <c r="AZ92" s="314"/>
      <c r="BA92" s="126"/>
    </row>
    <row r="93" customFormat="false" ht="28" hidden="false" customHeight="true" outlineLevel="0" collapsed="false">
      <c r="A93" s="1"/>
      <c r="B93" s="307"/>
      <c r="C93" s="307"/>
      <c r="D93" s="307"/>
      <c r="E93" s="311"/>
      <c r="F93" s="311"/>
      <c r="G93" s="315" t="s">
        <v>232</v>
      </c>
      <c r="H93" s="315"/>
      <c r="I93" s="315"/>
      <c r="J93" s="315"/>
      <c r="K93" s="315"/>
      <c r="L93" s="315"/>
      <c r="M93" s="315"/>
      <c r="N93" s="315"/>
      <c r="O93" s="315"/>
      <c r="P93" s="315"/>
      <c r="Q93" s="315"/>
      <c r="R93" s="315"/>
      <c r="S93" s="315"/>
      <c r="T93" s="315"/>
      <c r="U93" s="315"/>
      <c r="V93" s="315"/>
      <c r="W93" s="315"/>
      <c r="X93" s="315"/>
      <c r="Y93" s="315"/>
      <c r="Z93" s="315"/>
      <c r="AA93" s="315"/>
      <c r="AB93" s="315"/>
      <c r="AC93" s="315"/>
      <c r="AD93" s="315"/>
      <c r="AE93" s="315"/>
      <c r="AF93" s="315"/>
      <c r="AG93" s="315"/>
      <c r="AH93" s="315"/>
      <c r="AI93" s="315"/>
      <c r="AJ93" s="315"/>
      <c r="AK93" s="315"/>
      <c r="AL93" s="132"/>
      <c r="AM93" s="295"/>
      <c r="AN93" s="295"/>
      <c r="AO93" s="295"/>
      <c r="AP93" s="295"/>
      <c r="AQ93" s="295"/>
      <c r="AR93" s="295"/>
      <c r="AS93" s="295"/>
      <c r="AT93" s="295"/>
      <c r="AU93" s="295"/>
      <c r="AV93" s="295"/>
      <c r="AW93" s="295"/>
      <c r="AX93" s="295"/>
      <c r="AY93" s="295"/>
      <c r="AZ93" s="314"/>
      <c r="BA93" s="126"/>
    </row>
    <row r="94" customFormat="false" ht="28" hidden="false" customHeight="true" outlineLevel="0" collapsed="false">
      <c r="A94" s="1"/>
      <c r="B94" s="307"/>
      <c r="C94" s="307"/>
      <c r="D94" s="307"/>
      <c r="E94" s="311"/>
      <c r="F94" s="311"/>
      <c r="G94" s="315" t="s">
        <v>233</v>
      </c>
      <c r="H94" s="315"/>
      <c r="I94" s="315"/>
      <c r="J94" s="315"/>
      <c r="K94" s="315"/>
      <c r="L94" s="315"/>
      <c r="M94" s="315"/>
      <c r="N94" s="315"/>
      <c r="O94" s="315"/>
      <c r="P94" s="315"/>
      <c r="Q94" s="315"/>
      <c r="R94" s="315"/>
      <c r="S94" s="315"/>
      <c r="T94" s="315"/>
      <c r="U94" s="315"/>
      <c r="V94" s="315"/>
      <c r="W94" s="315"/>
      <c r="X94" s="315"/>
      <c r="Y94" s="315"/>
      <c r="Z94" s="315"/>
      <c r="AA94" s="315"/>
      <c r="AB94" s="315"/>
      <c r="AC94" s="315"/>
      <c r="AD94" s="315"/>
      <c r="AE94" s="315"/>
      <c r="AF94" s="315"/>
      <c r="AG94" s="315"/>
      <c r="AH94" s="315"/>
      <c r="AI94" s="315"/>
      <c r="AJ94" s="315"/>
      <c r="AK94" s="315"/>
      <c r="AL94" s="132"/>
      <c r="AM94" s="295"/>
      <c r="AN94" s="295"/>
      <c r="AO94" s="295"/>
      <c r="AP94" s="295"/>
      <c r="AQ94" s="295"/>
      <c r="AR94" s="295"/>
      <c r="AS94" s="295"/>
      <c r="AT94" s="295"/>
      <c r="AU94" s="295"/>
      <c r="AV94" s="295"/>
      <c r="AW94" s="295"/>
      <c r="AX94" s="295"/>
      <c r="AY94" s="132"/>
      <c r="AZ94" s="135"/>
      <c r="BA94" s="126"/>
    </row>
    <row r="95" customFormat="false" ht="28" hidden="false" customHeight="true" outlineLevel="0" collapsed="false">
      <c r="A95" s="1"/>
      <c r="B95" s="307"/>
      <c r="C95" s="307"/>
      <c r="D95" s="307"/>
      <c r="E95" s="311"/>
      <c r="F95" s="311"/>
      <c r="G95" s="324" t="s">
        <v>234</v>
      </c>
      <c r="H95" s="324"/>
      <c r="I95" s="324"/>
      <c r="J95" s="324"/>
      <c r="K95" s="324"/>
      <c r="L95" s="324"/>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132"/>
      <c r="AM95" s="295"/>
      <c r="AN95" s="295"/>
      <c r="AO95" s="295"/>
      <c r="AP95" s="295"/>
      <c r="AQ95" s="295"/>
      <c r="AR95" s="295"/>
      <c r="AS95" s="295"/>
      <c r="AT95" s="295"/>
      <c r="AU95" s="295"/>
      <c r="AV95" s="295"/>
      <c r="AW95" s="295"/>
      <c r="AX95" s="295"/>
      <c r="AY95" s="132"/>
      <c r="AZ95" s="135"/>
      <c r="BA95" s="126"/>
    </row>
    <row r="96" customFormat="false" ht="15" hidden="false" customHeight="true" outlineLevel="0" collapsed="false">
      <c r="A96" s="1"/>
      <c r="B96" s="307" t="s">
        <v>235</v>
      </c>
      <c r="C96" s="307"/>
      <c r="D96" s="307"/>
      <c r="E96" s="308"/>
      <c r="F96" s="308"/>
      <c r="G96" s="309" t="s">
        <v>236</v>
      </c>
      <c r="H96" s="309"/>
      <c r="I96" s="309"/>
      <c r="J96" s="309"/>
      <c r="K96" s="309"/>
      <c r="L96" s="309"/>
      <c r="M96" s="309"/>
      <c r="N96" s="309"/>
      <c r="O96" s="309"/>
      <c r="P96" s="309"/>
      <c r="Q96" s="309"/>
      <c r="R96" s="309"/>
      <c r="S96" s="309"/>
      <c r="T96" s="309"/>
      <c r="U96" s="309"/>
      <c r="V96" s="309"/>
      <c r="W96" s="309"/>
      <c r="X96" s="309"/>
      <c r="Y96" s="309"/>
      <c r="Z96" s="309"/>
      <c r="AA96" s="309"/>
      <c r="AB96" s="309"/>
      <c r="AC96" s="309"/>
      <c r="AD96" s="309"/>
      <c r="AE96" s="309"/>
      <c r="AF96" s="309"/>
      <c r="AG96" s="309"/>
      <c r="AH96" s="309"/>
      <c r="AI96" s="309"/>
      <c r="AJ96" s="309"/>
      <c r="AK96" s="309"/>
      <c r="AL96" s="331"/>
      <c r="AM96" s="310" t="str">
        <f aca="false">IF(AI65="該当", "！この区分（４項目）から２つ以上の取組が選択されていません。",  "！この区分（４項目）から１つ以上の取組が選択されていません。")</f>
        <v>！この区分（４項目）から１つ以上の取組が選択されていません。</v>
      </c>
      <c r="AN96" s="310"/>
      <c r="AO96" s="310"/>
      <c r="AP96" s="310"/>
      <c r="AQ96" s="310"/>
      <c r="AR96" s="310"/>
      <c r="AS96" s="310"/>
      <c r="AT96" s="310"/>
      <c r="AU96" s="310"/>
      <c r="AV96" s="310"/>
      <c r="AW96" s="310"/>
      <c r="AX96" s="310"/>
      <c r="AY96" s="132"/>
      <c r="AZ96" s="135"/>
      <c r="BA96" s="126" t="n">
        <f aca="false">COUNTIF(E96:F99, "✓")+COUNTIF(E96:F99, "誓約")</f>
        <v>0</v>
      </c>
    </row>
    <row r="97" customFormat="false" ht="15" hidden="false" customHeight="true" outlineLevel="0" collapsed="false">
      <c r="A97" s="1"/>
      <c r="B97" s="307"/>
      <c r="C97" s="307"/>
      <c r="D97" s="307"/>
      <c r="E97" s="311"/>
      <c r="F97" s="311"/>
      <c r="G97" s="329" t="s">
        <v>237</v>
      </c>
      <c r="H97" s="329"/>
      <c r="I97" s="329"/>
      <c r="J97" s="329"/>
      <c r="K97" s="329"/>
      <c r="L97" s="329"/>
      <c r="M97" s="329"/>
      <c r="N97" s="329"/>
      <c r="O97" s="329"/>
      <c r="P97" s="329"/>
      <c r="Q97" s="329"/>
      <c r="R97" s="329"/>
      <c r="S97" s="329"/>
      <c r="T97" s="329"/>
      <c r="U97" s="329"/>
      <c r="V97" s="329"/>
      <c r="W97" s="329"/>
      <c r="X97" s="329"/>
      <c r="Y97" s="329"/>
      <c r="Z97" s="329"/>
      <c r="AA97" s="329"/>
      <c r="AB97" s="329"/>
      <c r="AC97" s="329"/>
      <c r="AD97" s="329"/>
      <c r="AE97" s="329"/>
      <c r="AF97" s="329"/>
      <c r="AG97" s="329"/>
      <c r="AH97" s="329"/>
      <c r="AI97" s="329"/>
      <c r="AJ97" s="329"/>
      <c r="AK97" s="313"/>
      <c r="AL97" s="132"/>
      <c r="AM97" s="310"/>
      <c r="AN97" s="310"/>
      <c r="AO97" s="310"/>
      <c r="AP97" s="310"/>
      <c r="AQ97" s="310"/>
      <c r="AR97" s="310"/>
      <c r="AS97" s="310"/>
      <c r="AT97" s="310"/>
      <c r="AU97" s="310"/>
      <c r="AV97" s="310"/>
      <c r="AW97" s="310"/>
      <c r="AX97" s="310"/>
      <c r="AY97" s="295"/>
      <c r="AZ97" s="314"/>
      <c r="BA97" s="126"/>
    </row>
    <row r="98" customFormat="false" ht="15" hidden="false" customHeight="true" outlineLevel="0" collapsed="false">
      <c r="A98" s="1"/>
      <c r="B98" s="307"/>
      <c r="C98" s="307"/>
      <c r="D98" s="307"/>
      <c r="E98" s="311"/>
      <c r="F98" s="311"/>
      <c r="G98" s="329" t="s">
        <v>238</v>
      </c>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13"/>
      <c r="AL98" s="132"/>
      <c r="AM98" s="292"/>
      <c r="AN98" s="292"/>
      <c r="AO98" s="292"/>
      <c r="AP98" s="292"/>
      <c r="AQ98" s="292"/>
      <c r="AR98" s="292"/>
      <c r="AS98" s="292"/>
      <c r="AT98" s="292"/>
      <c r="AU98" s="292"/>
      <c r="AV98" s="292"/>
      <c r="AW98" s="292"/>
      <c r="AX98" s="292"/>
      <c r="AY98" s="295"/>
      <c r="AZ98" s="314"/>
      <c r="BA98" s="126"/>
    </row>
    <row r="99" customFormat="false" ht="15" hidden="false" customHeight="true" outlineLevel="0" collapsed="false">
      <c r="A99" s="1"/>
      <c r="B99" s="307"/>
      <c r="C99" s="307"/>
      <c r="D99" s="307"/>
      <c r="E99" s="332"/>
      <c r="F99" s="332"/>
      <c r="G99" s="333" t="s">
        <v>239</v>
      </c>
      <c r="H99" s="333"/>
      <c r="I99" s="333"/>
      <c r="J99" s="333"/>
      <c r="K99" s="333"/>
      <c r="L99" s="333"/>
      <c r="M99" s="333"/>
      <c r="N99" s="333"/>
      <c r="O99" s="333"/>
      <c r="P99" s="333"/>
      <c r="Q99" s="333"/>
      <c r="R99" s="333"/>
      <c r="S99" s="333"/>
      <c r="T99" s="333"/>
      <c r="U99" s="333"/>
      <c r="V99" s="333"/>
      <c r="W99" s="333"/>
      <c r="X99" s="333"/>
      <c r="Y99" s="333"/>
      <c r="Z99" s="333"/>
      <c r="AA99" s="333"/>
      <c r="AB99" s="333"/>
      <c r="AC99" s="333"/>
      <c r="AD99" s="333"/>
      <c r="AE99" s="333"/>
      <c r="AF99" s="333"/>
      <c r="AG99" s="333"/>
      <c r="AH99" s="333"/>
      <c r="AI99" s="333"/>
      <c r="AJ99" s="333"/>
      <c r="AK99" s="334"/>
      <c r="AL99" s="1"/>
      <c r="AM99" s="292"/>
      <c r="AN99" s="292"/>
      <c r="AO99" s="292"/>
      <c r="AP99" s="292"/>
      <c r="AQ99" s="292"/>
      <c r="AR99" s="292"/>
      <c r="AS99" s="292"/>
      <c r="AT99" s="292"/>
      <c r="AU99" s="292"/>
      <c r="AV99" s="292"/>
      <c r="AW99" s="292"/>
      <c r="AX99" s="292"/>
      <c r="AY99" s="1"/>
      <c r="BA99" s="126"/>
    </row>
    <row r="100" customFormat="false" ht="6" hidden="false" customHeight="true" outlineLevel="0" collapsed="false">
      <c r="A100" s="1"/>
      <c r="B100" s="296"/>
      <c r="C100" s="296"/>
      <c r="D100" s="296"/>
      <c r="E100" s="296"/>
      <c r="F100" s="296"/>
      <c r="G100" s="296"/>
      <c r="H100" s="296"/>
      <c r="I100" s="296"/>
      <c r="J100" s="296"/>
      <c r="K100" s="296"/>
      <c r="L100" s="296"/>
      <c r="M100" s="296"/>
      <c r="N100" s="296"/>
      <c r="O100" s="296"/>
      <c r="P100" s="296"/>
      <c r="Q100" s="296"/>
      <c r="R100" s="296"/>
      <c r="S100" s="296"/>
      <c r="T100" s="296"/>
      <c r="U100" s="296"/>
      <c r="V100" s="296"/>
      <c r="W100" s="296"/>
      <c r="X100" s="296"/>
      <c r="Y100" s="296"/>
      <c r="Z100" s="296"/>
      <c r="AA100" s="296"/>
      <c r="AB100" s="296"/>
      <c r="AC100" s="296"/>
      <c r="AD100" s="296"/>
      <c r="AE100" s="296"/>
      <c r="AF100" s="296"/>
      <c r="AG100" s="296"/>
      <c r="AH100" s="296"/>
      <c r="AI100" s="296"/>
      <c r="AJ100" s="296"/>
      <c r="AK100" s="296"/>
      <c r="AL100" s="1"/>
      <c r="AM100" s="335"/>
      <c r="AN100" s="132"/>
      <c r="AO100" s="331"/>
      <c r="AP100" s="331"/>
      <c r="AQ100" s="331"/>
      <c r="AR100" s="331"/>
      <c r="AS100" s="331"/>
      <c r="AT100" s="331"/>
      <c r="AU100" s="331"/>
      <c r="AV100" s="331"/>
      <c r="AW100" s="331"/>
      <c r="AX100" s="331"/>
      <c r="AY100" s="331"/>
      <c r="AZ100" s="336"/>
    </row>
    <row r="101" s="135" customFormat="true" ht="17.4" hidden="false" customHeight="true" outlineLevel="0" collapsed="false">
      <c r="A101" s="331"/>
      <c r="B101" s="337" t="s">
        <v>240</v>
      </c>
      <c r="C101" s="337"/>
      <c r="D101" s="337"/>
      <c r="E101" s="337"/>
      <c r="F101" s="337"/>
      <c r="G101" s="337"/>
      <c r="H101" s="337"/>
      <c r="I101" s="337"/>
      <c r="J101" s="337"/>
      <c r="K101" s="337"/>
      <c r="L101" s="337"/>
      <c r="M101" s="337"/>
      <c r="N101" s="337"/>
      <c r="O101" s="337"/>
      <c r="P101" s="337"/>
      <c r="Q101" s="337"/>
      <c r="R101" s="337"/>
      <c r="S101" s="337"/>
      <c r="T101" s="337"/>
      <c r="U101" s="337"/>
      <c r="V101" s="337"/>
      <c r="W101" s="337"/>
      <c r="X101" s="337"/>
      <c r="Y101" s="337"/>
      <c r="Z101" s="337"/>
      <c r="AA101" s="337"/>
      <c r="AB101" s="337"/>
      <c r="AC101" s="337"/>
      <c r="AD101" s="337"/>
      <c r="AE101" s="337"/>
      <c r="AF101" s="337"/>
      <c r="AG101" s="337"/>
      <c r="AH101" s="337"/>
      <c r="AI101" s="337"/>
      <c r="AJ101" s="337"/>
      <c r="AK101" s="337"/>
      <c r="AL101" s="132"/>
      <c r="AM101" s="331"/>
      <c r="AN101" s="338"/>
      <c r="AO101" s="339"/>
      <c r="AP101" s="339"/>
      <c r="AQ101" s="339"/>
      <c r="AR101" s="339"/>
      <c r="AS101" s="339"/>
      <c r="AT101" s="339"/>
      <c r="AU101" s="339"/>
      <c r="AV101" s="339"/>
      <c r="AW101" s="339"/>
      <c r="AX101" s="339"/>
      <c r="AY101" s="339"/>
      <c r="AZ101" s="340"/>
      <c r="BB101" s="336"/>
      <c r="BC101" s="336"/>
    </row>
    <row r="102" s="340" customFormat="true" ht="18.65" hidden="false" customHeight="true" outlineLevel="0" collapsed="false">
      <c r="A102" s="331"/>
      <c r="B102" s="341" t="s">
        <v>155</v>
      </c>
      <c r="C102" s="342" t="s">
        <v>241</v>
      </c>
      <c r="D102" s="342"/>
      <c r="E102" s="342"/>
      <c r="F102" s="342"/>
      <c r="G102" s="342"/>
      <c r="H102" s="342"/>
      <c r="I102" s="342"/>
      <c r="J102" s="342"/>
      <c r="K102" s="342"/>
      <c r="L102" s="342"/>
      <c r="M102" s="342"/>
      <c r="N102" s="342"/>
      <c r="O102" s="342"/>
      <c r="P102" s="342"/>
      <c r="Q102" s="342"/>
      <c r="R102" s="342"/>
      <c r="S102" s="342"/>
      <c r="T102" s="342"/>
      <c r="U102" s="342"/>
      <c r="V102" s="342"/>
      <c r="W102" s="342"/>
      <c r="X102" s="342"/>
      <c r="Y102" s="342"/>
      <c r="Z102" s="342"/>
      <c r="AA102" s="342"/>
      <c r="AB102" s="342"/>
      <c r="AC102" s="342"/>
      <c r="AD102" s="342"/>
      <c r="AE102" s="342"/>
      <c r="AF102" s="342"/>
      <c r="AG102" s="342"/>
      <c r="AH102" s="342"/>
      <c r="AI102" s="342"/>
      <c r="AJ102" s="342"/>
      <c r="AK102" s="343" t="str">
        <f aca="false">IF(OR(AK62="○", BA49=0),"",IF(OR(BA102=1,BA103=1),"○","×"))</f>
        <v/>
      </c>
      <c r="AL102" s="1"/>
      <c r="AM102" s="195" t="s">
        <v>242</v>
      </c>
      <c r="AN102" s="195"/>
      <c r="AO102" s="195"/>
      <c r="AP102" s="195"/>
      <c r="AQ102" s="195"/>
      <c r="AR102" s="195"/>
      <c r="AS102" s="195"/>
      <c r="AT102" s="195"/>
      <c r="AU102" s="195"/>
      <c r="AV102" s="195"/>
      <c r="AW102" s="195"/>
      <c r="AX102" s="195"/>
      <c r="AY102" s="336"/>
      <c r="BA102" s="269" t="n">
        <f aca="false">FALSE()</f>
        <v>0</v>
      </c>
    </row>
    <row r="103" s="336" customFormat="true" ht="30.65" hidden="false" customHeight="true" outlineLevel="0" collapsed="false">
      <c r="A103" s="331"/>
      <c r="B103" s="344" t="s">
        <v>243</v>
      </c>
      <c r="C103" s="344"/>
      <c r="D103" s="344"/>
      <c r="E103" s="344" t="n">
        <f aca="false">FALSE()</f>
        <v>0</v>
      </c>
      <c r="F103" s="345"/>
      <c r="G103" s="346" t="s">
        <v>244</v>
      </c>
      <c r="H103" s="346"/>
      <c r="I103" s="346"/>
      <c r="J103" s="346"/>
      <c r="K103" s="346"/>
      <c r="L103" s="346"/>
      <c r="M103" s="346"/>
      <c r="N103" s="346"/>
      <c r="O103" s="346"/>
      <c r="P103" s="346"/>
      <c r="Q103" s="346"/>
      <c r="R103" s="346"/>
      <c r="S103" s="346"/>
      <c r="T103" s="346"/>
      <c r="U103" s="346"/>
      <c r="V103" s="346"/>
      <c r="W103" s="346"/>
      <c r="X103" s="346"/>
      <c r="Y103" s="346"/>
      <c r="Z103" s="346"/>
      <c r="AA103" s="346"/>
      <c r="AB103" s="346"/>
      <c r="AC103" s="346"/>
      <c r="AD103" s="346"/>
      <c r="AE103" s="346"/>
      <c r="AF103" s="346"/>
      <c r="AG103" s="346"/>
      <c r="AH103" s="346"/>
      <c r="AI103" s="346"/>
      <c r="AJ103" s="346"/>
      <c r="AK103" s="346"/>
      <c r="AL103" s="132"/>
      <c r="AM103" s="195"/>
      <c r="AN103" s="195"/>
      <c r="AO103" s="195"/>
      <c r="AP103" s="195"/>
      <c r="AQ103" s="195"/>
      <c r="AR103" s="195"/>
      <c r="AS103" s="195"/>
      <c r="AT103" s="195"/>
      <c r="AU103" s="195"/>
      <c r="AV103" s="195"/>
      <c r="AW103" s="195"/>
      <c r="AX103" s="195"/>
      <c r="BA103" s="269" t="n">
        <f aca="false">FALSE()</f>
        <v>0</v>
      </c>
    </row>
    <row r="104" s="336" customFormat="true" ht="23" hidden="false" customHeight="true" outlineLevel="0" collapsed="false">
      <c r="A104" s="331"/>
      <c r="B104" s="344"/>
      <c r="C104" s="344"/>
      <c r="D104" s="344"/>
      <c r="E104" s="344" t="n">
        <f aca="false">FALSE()</f>
        <v>0</v>
      </c>
      <c r="F104" s="347"/>
      <c r="G104" s="348" t="s">
        <v>245</v>
      </c>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1"/>
      <c r="AM104" s="331"/>
      <c r="AN104" s="331"/>
      <c r="AO104" s="331"/>
      <c r="AP104" s="331"/>
      <c r="AQ104" s="331"/>
      <c r="AR104" s="331"/>
      <c r="AS104" s="331"/>
      <c r="AT104" s="331"/>
      <c r="AU104" s="331"/>
      <c r="AV104" s="331"/>
      <c r="AW104" s="331"/>
      <c r="AX104" s="331"/>
      <c r="AY104" s="331"/>
      <c r="BA104" s="349"/>
    </row>
    <row r="105" s="336" customFormat="true" ht="6" hidden="false" customHeight="true" outlineLevel="0" collapsed="false">
      <c r="A105" s="132"/>
      <c r="B105" s="350"/>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
      <c r="AM105" s="331"/>
      <c r="AN105" s="1"/>
      <c r="AO105" s="132"/>
      <c r="AP105" s="132"/>
      <c r="AQ105" s="132"/>
      <c r="AR105" s="132"/>
      <c r="AS105" s="132"/>
      <c r="AT105" s="132"/>
      <c r="AU105" s="132"/>
      <c r="AV105" s="132"/>
      <c r="AW105" s="132"/>
      <c r="AX105" s="132"/>
      <c r="AY105" s="132"/>
      <c r="AZ105" s="135"/>
      <c r="BA105" s="349"/>
    </row>
    <row r="106" s="135" customFormat="true" ht="19.25" hidden="false" customHeight="true" outlineLevel="0" collapsed="false">
      <c r="A106" s="1"/>
      <c r="B106" s="27" t="s">
        <v>246</v>
      </c>
      <c r="C106" s="27"/>
      <c r="D106" s="27"/>
      <c r="E106" s="27"/>
      <c r="F106" s="27"/>
      <c r="G106" s="27"/>
      <c r="H106" s="27"/>
      <c r="I106" s="27"/>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
      <c r="AM106" s="132"/>
      <c r="AN106" s="1"/>
      <c r="AO106" s="1"/>
      <c r="AP106" s="1"/>
      <c r="AQ106" s="1"/>
      <c r="AR106" s="1"/>
      <c r="AS106" s="1"/>
      <c r="AT106" s="1"/>
      <c r="AU106" s="1"/>
      <c r="AV106" s="1"/>
      <c r="AW106" s="1"/>
      <c r="AX106" s="1"/>
      <c r="AY106" s="1"/>
      <c r="BA106" s="351"/>
    </row>
    <row r="107" customFormat="false" ht="16.5" hidden="false" customHeight="true" outlineLevel="0" collapsed="false">
      <c r="A107" s="132"/>
      <c r="B107" s="181" t="s">
        <v>155</v>
      </c>
      <c r="C107" s="352" t="s">
        <v>247</v>
      </c>
      <c r="D107" s="353"/>
      <c r="E107" s="353"/>
      <c r="F107" s="353"/>
      <c r="G107" s="353"/>
      <c r="H107" s="353"/>
      <c r="I107" s="353"/>
      <c r="J107" s="353"/>
      <c r="K107" s="353"/>
      <c r="L107" s="353"/>
      <c r="M107" s="353"/>
      <c r="N107" s="353"/>
      <c r="O107" s="353"/>
      <c r="P107" s="353"/>
      <c r="Q107" s="353"/>
      <c r="R107" s="353"/>
      <c r="S107" s="353"/>
      <c r="T107" s="353"/>
      <c r="U107" s="353"/>
      <c r="V107" s="353"/>
      <c r="W107" s="353"/>
      <c r="X107" s="353"/>
      <c r="Y107" s="353"/>
      <c r="Z107" s="353"/>
      <c r="AA107" s="353"/>
      <c r="AB107" s="353"/>
      <c r="AC107" s="353"/>
      <c r="AD107" s="353"/>
      <c r="AE107" s="353"/>
      <c r="AF107" s="353"/>
      <c r="AG107" s="353"/>
      <c r="AH107" s="353"/>
      <c r="AI107" s="353"/>
      <c r="AJ107" s="353"/>
      <c r="AK107" s="1"/>
      <c r="AL107" s="1"/>
      <c r="AM107" s="1"/>
      <c r="AN107" s="295"/>
      <c r="AO107" s="295"/>
      <c r="AP107" s="295"/>
      <c r="AQ107" s="295"/>
      <c r="AR107" s="295"/>
      <c r="AS107" s="295"/>
      <c r="AT107" s="295"/>
      <c r="AU107" s="295"/>
      <c r="AV107" s="295"/>
      <c r="AW107" s="295"/>
      <c r="AX107" s="295"/>
      <c r="AY107" s="295"/>
      <c r="AZ107" s="135"/>
      <c r="BA107" s="46"/>
    </row>
    <row r="108" s="135" customFormat="true" ht="39.65" hidden="false" customHeight="true" outlineLevel="0" collapsed="false">
      <c r="A108" s="132"/>
      <c r="B108" s="354" t="s">
        <v>248</v>
      </c>
      <c r="C108" s="354"/>
      <c r="D108" s="354"/>
      <c r="E108" s="354"/>
      <c r="F108" s="354"/>
      <c r="G108" s="354"/>
      <c r="H108" s="354"/>
      <c r="I108" s="354"/>
      <c r="J108" s="354"/>
      <c r="K108" s="354"/>
      <c r="L108" s="354"/>
      <c r="M108" s="354"/>
      <c r="N108" s="354"/>
      <c r="O108" s="354"/>
      <c r="P108" s="354"/>
      <c r="Q108" s="354"/>
      <c r="R108" s="354"/>
      <c r="S108" s="354"/>
      <c r="T108" s="354"/>
      <c r="U108" s="354"/>
      <c r="V108" s="354"/>
      <c r="W108" s="354"/>
      <c r="X108" s="354"/>
      <c r="Y108" s="354"/>
      <c r="Z108" s="354"/>
      <c r="AA108" s="354"/>
      <c r="AB108" s="354"/>
      <c r="AC108" s="354"/>
      <c r="AD108" s="354"/>
      <c r="AE108" s="355" t="s">
        <v>249</v>
      </c>
      <c r="AF108" s="355"/>
      <c r="AG108" s="355"/>
      <c r="AH108" s="355"/>
      <c r="AI108" s="355"/>
      <c r="AJ108" s="355"/>
      <c r="AK108" s="166" t="str">
        <f aca="false">IF(H7="", "", IF(AND(BA109=1,OR(Q18=0,BA110=1),BA111=1,BA112=1, BA114=1, BA113=1,BA115=1),"○","×"))</f>
        <v/>
      </c>
      <c r="AL108" s="1"/>
      <c r="AM108" s="356" t="s">
        <v>250</v>
      </c>
      <c r="AN108" s="356"/>
      <c r="AO108" s="356"/>
      <c r="AP108" s="356"/>
      <c r="AQ108" s="356"/>
      <c r="AR108" s="356"/>
      <c r="AS108" s="356"/>
      <c r="AT108" s="356"/>
      <c r="AU108" s="356"/>
      <c r="AV108" s="356"/>
      <c r="AW108" s="356"/>
      <c r="AX108" s="356"/>
      <c r="AY108" s="356"/>
      <c r="BA108" s="357"/>
    </row>
    <row r="109" s="135" customFormat="true" ht="30" hidden="false" customHeight="true" outlineLevel="0" collapsed="false">
      <c r="A109" s="264"/>
      <c r="B109" s="358"/>
      <c r="C109" s="359" t="s">
        <v>251</v>
      </c>
      <c r="D109" s="359"/>
      <c r="E109" s="359"/>
      <c r="F109" s="359"/>
      <c r="G109" s="359"/>
      <c r="H109" s="359"/>
      <c r="I109" s="359"/>
      <c r="J109" s="359"/>
      <c r="K109" s="359"/>
      <c r="L109" s="359"/>
      <c r="M109" s="359"/>
      <c r="N109" s="359"/>
      <c r="O109" s="359"/>
      <c r="P109" s="359"/>
      <c r="Q109" s="359"/>
      <c r="R109" s="359"/>
      <c r="S109" s="359"/>
      <c r="T109" s="359"/>
      <c r="U109" s="359"/>
      <c r="V109" s="359"/>
      <c r="W109" s="359"/>
      <c r="X109" s="359"/>
      <c r="Y109" s="359"/>
      <c r="Z109" s="359"/>
      <c r="AA109" s="359"/>
      <c r="AB109" s="359"/>
      <c r="AC109" s="359"/>
      <c r="AD109" s="359"/>
      <c r="AE109" s="360" t="s">
        <v>252</v>
      </c>
      <c r="AF109" s="360"/>
      <c r="AG109" s="360"/>
      <c r="AH109" s="360"/>
      <c r="AI109" s="360"/>
      <c r="AJ109" s="360"/>
      <c r="AK109" s="360"/>
      <c r="AL109" s="1"/>
      <c r="AM109" s="132"/>
      <c r="AN109" s="292"/>
      <c r="AO109" s="292"/>
      <c r="AP109" s="292"/>
      <c r="AQ109" s="292"/>
      <c r="AR109" s="292"/>
      <c r="AS109" s="292"/>
      <c r="AT109" s="292"/>
      <c r="AU109" s="292"/>
      <c r="AV109" s="292"/>
      <c r="AW109" s="132"/>
      <c r="AX109" s="132"/>
      <c r="AY109" s="132"/>
      <c r="AZ109" s="281"/>
      <c r="BA109" s="361" t="n">
        <f aca="false">FALSE()</f>
        <v>0</v>
      </c>
      <c r="BB109" s="362"/>
    </row>
    <row r="110" s="135" customFormat="true" ht="37.25" hidden="false" customHeight="true" outlineLevel="0" collapsed="false">
      <c r="A110" s="132"/>
      <c r="B110" s="363"/>
      <c r="C110" s="364" t="s">
        <v>253</v>
      </c>
      <c r="D110" s="364"/>
      <c r="E110" s="364"/>
      <c r="F110" s="364"/>
      <c r="G110" s="364"/>
      <c r="H110" s="364"/>
      <c r="I110" s="364"/>
      <c r="J110" s="364"/>
      <c r="K110" s="364"/>
      <c r="L110" s="364"/>
      <c r="M110" s="364"/>
      <c r="N110" s="364"/>
      <c r="O110" s="364"/>
      <c r="P110" s="364"/>
      <c r="Q110" s="364"/>
      <c r="R110" s="364"/>
      <c r="S110" s="364"/>
      <c r="T110" s="364"/>
      <c r="U110" s="364"/>
      <c r="V110" s="364"/>
      <c r="W110" s="364"/>
      <c r="X110" s="364"/>
      <c r="Y110" s="364"/>
      <c r="Z110" s="364"/>
      <c r="AA110" s="364"/>
      <c r="AB110" s="364"/>
      <c r="AC110" s="364"/>
      <c r="AD110" s="364"/>
      <c r="AE110" s="360" t="s">
        <v>252</v>
      </c>
      <c r="AF110" s="360"/>
      <c r="AG110" s="360"/>
      <c r="AH110" s="360"/>
      <c r="AI110" s="360"/>
      <c r="AJ110" s="360"/>
      <c r="AK110" s="360"/>
      <c r="AL110" s="1"/>
      <c r="AM110" s="132"/>
      <c r="AN110" s="292"/>
      <c r="AO110" s="292"/>
      <c r="AP110" s="292"/>
      <c r="AQ110" s="292"/>
      <c r="AR110" s="292"/>
      <c r="AS110" s="292"/>
      <c r="AT110" s="292"/>
      <c r="AU110" s="292"/>
      <c r="AV110" s="292"/>
      <c r="AW110" s="132"/>
      <c r="AX110" s="132"/>
      <c r="AY110" s="132"/>
      <c r="BA110" s="269" t="n">
        <f aca="false">FALSE()</f>
        <v>0</v>
      </c>
    </row>
    <row r="111" s="135" customFormat="true" ht="36.65" hidden="false" customHeight="true" outlineLevel="0" collapsed="false">
      <c r="A111" s="132"/>
      <c r="B111" s="363"/>
      <c r="C111" s="359" t="s">
        <v>254</v>
      </c>
      <c r="D111" s="359"/>
      <c r="E111" s="359"/>
      <c r="F111" s="359"/>
      <c r="G111" s="359"/>
      <c r="H111" s="359"/>
      <c r="I111" s="359"/>
      <c r="J111" s="359"/>
      <c r="K111" s="359"/>
      <c r="L111" s="359"/>
      <c r="M111" s="359"/>
      <c r="N111" s="359"/>
      <c r="O111" s="359"/>
      <c r="P111" s="359"/>
      <c r="Q111" s="359"/>
      <c r="R111" s="359"/>
      <c r="S111" s="359"/>
      <c r="T111" s="359"/>
      <c r="U111" s="359"/>
      <c r="V111" s="359"/>
      <c r="W111" s="359"/>
      <c r="X111" s="359"/>
      <c r="Y111" s="359"/>
      <c r="Z111" s="359"/>
      <c r="AA111" s="359"/>
      <c r="AB111" s="359"/>
      <c r="AC111" s="359"/>
      <c r="AD111" s="359"/>
      <c r="AE111" s="360" t="s">
        <v>255</v>
      </c>
      <c r="AF111" s="360"/>
      <c r="AG111" s="360"/>
      <c r="AH111" s="360"/>
      <c r="AI111" s="360"/>
      <c r="AJ111" s="360"/>
      <c r="AK111" s="360"/>
      <c r="AL111" s="1"/>
      <c r="AM111" s="132"/>
      <c r="AN111" s="132"/>
      <c r="AO111" s="132"/>
      <c r="AP111" s="292"/>
      <c r="AQ111" s="132"/>
      <c r="AR111" s="132"/>
      <c r="AS111" s="132"/>
      <c r="AT111" s="132"/>
      <c r="AU111" s="132"/>
      <c r="AV111" s="132"/>
      <c r="AW111" s="132"/>
      <c r="AX111" s="132"/>
      <c r="AY111" s="132"/>
      <c r="BA111" s="269" t="n">
        <f aca="false">FALSE()</f>
        <v>0</v>
      </c>
    </row>
    <row r="112" s="135" customFormat="true" ht="29" hidden="false" customHeight="true" outlineLevel="0" collapsed="false">
      <c r="A112" s="132"/>
      <c r="B112" s="363"/>
      <c r="C112" s="359" t="s">
        <v>256</v>
      </c>
      <c r="D112" s="359"/>
      <c r="E112" s="359"/>
      <c r="F112" s="359"/>
      <c r="G112" s="359"/>
      <c r="H112" s="359"/>
      <c r="I112" s="359"/>
      <c r="J112" s="359"/>
      <c r="K112" s="359"/>
      <c r="L112" s="359"/>
      <c r="M112" s="359"/>
      <c r="N112" s="359"/>
      <c r="O112" s="359"/>
      <c r="P112" s="359"/>
      <c r="Q112" s="359"/>
      <c r="R112" s="359"/>
      <c r="S112" s="359"/>
      <c r="T112" s="359"/>
      <c r="U112" s="359"/>
      <c r="V112" s="359"/>
      <c r="W112" s="359"/>
      <c r="X112" s="359"/>
      <c r="Y112" s="359"/>
      <c r="Z112" s="359"/>
      <c r="AA112" s="359"/>
      <c r="AB112" s="359"/>
      <c r="AC112" s="359"/>
      <c r="AD112" s="359"/>
      <c r="AE112" s="365" t="s">
        <v>257</v>
      </c>
      <c r="AF112" s="365"/>
      <c r="AG112" s="365"/>
      <c r="AH112" s="365"/>
      <c r="AI112" s="365"/>
      <c r="AJ112" s="365"/>
      <c r="AK112" s="365"/>
      <c r="AL112" s="1"/>
      <c r="AM112" s="132"/>
      <c r="AN112" s="366"/>
      <c r="AO112" s="366"/>
      <c r="AP112" s="366"/>
      <c r="AQ112" s="132"/>
      <c r="AR112" s="132"/>
      <c r="AS112" s="132"/>
      <c r="AT112" s="132"/>
      <c r="AU112" s="132"/>
      <c r="AV112" s="132"/>
      <c r="AW112" s="132"/>
      <c r="AX112" s="132"/>
      <c r="AY112" s="132"/>
      <c r="BA112" s="269" t="n">
        <f aca="false">FALSE()</f>
        <v>0</v>
      </c>
    </row>
    <row r="113" s="135" customFormat="true" ht="22.25" hidden="false" customHeight="true" outlineLevel="0" collapsed="false">
      <c r="A113" s="132"/>
      <c r="B113" s="363"/>
      <c r="C113" s="359" t="s">
        <v>258</v>
      </c>
      <c r="D113" s="359"/>
      <c r="E113" s="359"/>
      <c r="F113" s="359"/>
      <c r="G113" s="359"/>
      <c r="H113" s="359"/>
      <c r="I113" s="359"/>
      <c r="J113" s="359"/>
      <c r="K113" s="359"/>
      <c r="L113" s="359"/>
      <c r="M113" s="359"/>
      <c r="N113" s="359"/>
      <c r="O113" s="359"/>
      <c r="P113" s="359"/>
      <c r="Q113" s="359"/>
      <c r="R113" s="359"/>
      <c r="S113" s="359"/>
      <c r="T113" s="359"/>
      <c r="U113" s="359"/>
      <c r="V113" s="359"/>
      <c r="W113" s="359"/>
      <c r="X113" s="359"/>
      <c r="Y113" s="359"/>
      <c r="Z113" s="359"/>
      <c r="AA113" s="359"/>
      <c r="AB113" s="359"/>
      <c r="AC113" s="359"/>
      <c r="AD113" s="359"/>
      <c r="AE113" s="360" t="s">
        <v>259</v>
      </c>
      <c r="AF113" s="360"/>
      <c r="AG113" s="360"/>
      <c r="AH113" s="360"/>
      <c r="AI113" s="360"/>
      <c r="AJ113" s="360"/>
      <c r="AK113" s="360"/>
      <c r="AL113" s="1"/>
      <c r="AM113" s="132"/>
      <c r="AN113" s="366"/>
      <c r="AO113" s="366"/>
      <c r="AP113" s="366"/>
      <c r="AQ113" s="132"/>
      <c r="AR113" s="132"/>
      <c r="AS113" s="132"/>
      <c r="AT113" s="132"/>
      <c r="AU113" s="132"/>
      <c r="AV113" s="132"/>
      <c r="AW113" s="132"/>
      <c r="AX113" s="132"/>
      <c r="AY113" s="132"/>
      <c r="BA113" s="269" t="n">
        <f aca="false">FALSE()</f>
        <v>0</v>
      </c>
    </row>
    <row r="114" s="135" customFormat="true" ht="22.25" hidden="false" customHeight="true" outlineLevel="0" collapsed="false">
      <c r="A114" s="132"/>
      <c r="B114" s="367"/>
      <c r="C114" s="368" t="s">
        <v>260</v>
      </c>
      <c r="D114" s="368"/>
      <c r="E114" s="368"/>
      <c r="F114" s="368"/>
      <c r="G114" s="368"/>
      <c r="H114" s="368"/>
      <c r="I114" s="368"/>
      <c r="J114" s="368"/>
      <c r="K114" s="368"/>
      <c r="L114" s="368"/>
      <c r="M114" s="368"/>
      <c r="N114" s="368"/>
      <c r="O114" s="368"/>
      <c r="P114" s="368"/>
      <c r="Q114" s="368"/>
      <c r="R114" s="368"/>
      <c r="S114" s="368"/>
      <c r="T114" s="368"/>
      <c r="U114" s="368"/>
      <c r="V114" s="368"/>
      <c r="W114" s="368"/>
      <c r="X114" s="368"/>
      <c r="Y114" s="368"/>
      <c r="Z114" s="368"/>
      <c r="AA114" s="368"/>
      <c r="AB114" s="368"/>
      <c r="AC114" s="368"/>
      <c r="AD114" s="368"/>
      <c r="AE114" s="369" t="s">
        <v>261</v>
      </c>
      <c r="AF114" s="369"/>
      <c r="AG114" s="369"/>
      <c r="AH114" s="369"/>
      <c r="AI114" s="369"/>
      <c r="AJ114" s="369"/>
      <c r="AK114" s="369"/>
      <c r="AL114" s="1"/>
      <c r="AM114" s="132"/>
      <c r="AN114" s="132"/>
      <c r="AO114" s="132"/>
      <c r="AP114" s="132"/>
      <c r="AQ114" s="132"/>
      <c r="AR114" s="132"/>
      <c r="AS114" s="132"/>
      <c r="AT114" s="132"/>
      <c r="AU114" s="132"/>
      <c r="AV114" s="132"/>
      <c r="AW114" s="132"/>
      <c r="AX114" s="132"/>
      <c r="AY114" s="132"/>
      <c r="BA114" s="269" t="n">
        <f aca="false">FALSE()</f>
        <v>0</v>
      </c>
    </row>
    <row r="115" s="135" customFormat="true" ht="25.5" hidden="false" customHeight="true" outlineLevel="0" collapsed="false">
      <c r="A115" s="132"/>
      <c r="B115" s="370"/>
      <c r="C115" s="359" t="s">
        <v>262</v>
      </c>
      <c r="D115" s="359"/>
      <c r="E115" s="359"/>
      <c r="F115" s="359"/>
      <c r="G115" s="359"/>
      <c r="H115" s="359"/>
      <c r="I115" s="359"/>
      <c r="J115" s="359"/>
      <c r="K115" s="359"/>
      <c r="L115" s="359"/>
      <c r="M115" s="359"/>
      <c r="N115" s="359"/>
      <c r="O115" s="359"/>
      <c r="P115" s="359"/>
      <c r="Q115" s="359"/>
      <c r="R115" s="359"/>
      <c r="S115" s="359"/>
      <c r="T115" s="359"/>
      <c r="U115" s="359"/>
      <c r="V115" s="359"/>
      <c r="W115" s="359"/>
      <c r="X115" s="359"/>
      <c r="Y115" s="359"/>
      <c r="Z115" s="359"/>
      <c r="AA115" s="359"/>
      <c r="AB115" s="359"/>
      <c r="AC115" s="359"/>
      <c r="AD115" s="359"/>
      <c r="AE115" s="365" t="s">
        <v>257</v>
      </c>
      <c r="AF115" s="365"/>
      <c r="AG115" s="365"/>
      <c r="AH115" s="365"/>
      <c r="AI115" s="365"/>
      <c r="AJ115" s="365"/>
      <c r="AK115" s="365"/>
      <c r="AL115" s="1"/>
      <c r="AM115" s="132"/>
      <c r="AN115" s="132"/>
      <c r="AO115" s="132"/>
      <c r="AP115" s="132"/>
      <c r="AQ115" s="132"/>
      <c r="AR115" s="132"/>
      <c r="AS115" s="132"/>
      <c r="AT115" s="132"/>
      <c r="AU115" s="132"/>
      <c r="AV115" s="132"/>
      <c r="AW115" s="132"/>
      <c r="AX115" s="132"/>
      <c r="AY115" s="132"/>
      <c r="BA115" s="269" t="n">
        <f aca="false">FALSE()</f>
        <v>0</v>
      </c>
    </row>
    <row r="116" s="135" customFormat="true" ht="5" hidden="false" customHeight="true" outlineLevel="0" collapsed="false">
      <c r="A116" s="132"/>
      <c r="B116" s="353"/>
      <c r="C116" s="352"/>
      <c r="D116" s="353"/>
      <c r="E116" s="353"/>
      <c r="F116" s="353"/>
      <c r="G116" s="353"/>
      <c r="H116" s="353"/>
      <c r="I116" s="353"/>
      <c r="J116" s="353"/>
      <c r="K116" s="353"/>
      <c r="L116" s="353"/>
      <c r="M116" s="353"/>
      <c r="N116" s="353"/>
      <c r="O116" s="353"/>
      <c r="P116" s="353"/>
      <c r="Q116" s="353"/>
      <c r="R116" s="353"/>
      <c r="S116" s="353"/>
      <c r="T116" s="353"/>
      <c r="U116" s="353"/>
      <c r="V116" s="353"/>
      <c r="W116" s="353"/>
      <c r="X116" s="353"/>
      <c r="Y116" s="353"/>
      <c r="Z116" s="352"/>
      <c r="AA116" s="352"/>
      <c r="AB116" s="352"/>
      <c r="AC116" s="352"/>
      <c r="AD116" s="352"/>
      <c r="AE116" s="352"/>
      <c r="AF116" s="352"/>
      <c r="AG116" s="352"/>
      <c r="AH116" s="352"/>
      <c r="AI116" s="353"/>
      <c r="AJ116" s="353"/>
      <c r="AK116" s="1"/>
      <c r="AL116" s="1"/>
      <c r="AM116" s="132"/>
      <c r="AN116" s="132"/>
      <c r="AO116" s="132"/>
      <c r="AP116" s="132"/>
      <c r="AQ116" s="132"/>
      <c r="AR116" s="132"/>
      <c r="AS116" s="132"/>
      <c r="AT116" s="132"/>
      <c r="AU116" s="132"/>
      <c r="AV116" s="132"/>
      <c r="AW116" s="132"/>
      <c r="AX116" s="132"/>
      <c r="AY116" s="132"/>
    </row>
    <row r="117" s="135" customFormat="true" ht="12" hidden="false" customHeight="true" outlineLevel="0" collapsed="false">
      <c r="A117" s="132"/>
      <c r="B117" s="371" t="s">
        <v>263</v>
      </c>
      <c r="C117" s="372" t="s">
        <v>264</v>
      </c>
      <c r="D117" s="372"/>
      <c r="E117" s="372"/>
      <c r="F117" s="372"/>
      <c r="G117" s="372"/>
      <c r="H117" s="372"/>
      <c r="I117" s="372"/>
      <c r="J117" s="372"/>
      <c r="K117" s="372"/>
      <c r="L117" s="372"/>
      <c r="M117" s="372"/>
      <c r="N117" s="372"/>
      <c r="O117" s="372"/>
      <c r="P117" s="372"/>
      <c r="Q117" s="372"/>
      <c r="R117" s="372"/>
      <c r="S117" s="372"/>
      <c r="T117" s="372"/>
      <c r="U117" s="372"/>
      <c r="V117" s="372"/>
      <c r="W117" s="372"/>
      <c r="X117" s="372"/>
      <c r="Y117" s="372"/>
      <c r="Z117" s="372"/>
      <c r="AA117" s="372"/>
      <c r="AB117" s="372"/>
      <c r="AC117" s="372"/>
      <c r="AD117" s="372"/>
      <c r="AE117" s="372"/>
      <c r="AF117" s="372"/>
      <c r="AG117" s="372"/>
      <c r="AH117" s="372"/>
      <c r="AI117" s="372"/>
      <c r="AJ117" s="372"/>
      <c r="AK117" s="173"/>
      <c r="AL117" s="1"/>
      <c r="AM117" s="132"/>
      <c r="AN117" s="132"/>
      <c r="AO117" s="132"/>
      <c r="AP117" s="132"/>
      <c r="AQ117" s="132"/>
      <c r="AR117" s="132"/>
      <c r="AS117" s="132"/>
      <c r="AT117" s="132"/>
      <c r="AU117" s="132"/>
      <c r="AV117" s="132"/>
      <c r="AW117" s="132"/>
      <c r="AX117" s="132"/>
      <c r="AY117" s="132"/>
    </row>
    <row r="118" s="135" customFormat="true" ht="24.65" hidden="false" customHeight="true" outlineLevel="0" collapsed="false">
      <c r="A118" s="132"/>
      <c r="B118" s="371" t="s">
        <v>263</v>
      </c>
      <c r="C118" s="373" t="s">
        <v>265</v>
      </c>
      <c r="D118" s="373"/>
      <c r="E118" s="373"/>
      <c r="F118" s="373"/>
      <c r="G118" s="373"/>
      <c r="H118" s="373"/>
      <c r="I118" s="373"/>
      <c r="J118" s="373"/>
      <c r="K118" s="373"/>
      <c r="L118" s="373"/>
      <c r="M118" s="373"/>
      <c r="N118" s="373"/>
      <c r="O118" s="373"/>
      <c r="P118" s="373"/>
      <c r="Q118" s="373"/>
      <c r="R118" s="373"/>
      <c r="S118" s="373"/>
      <c r="T118" s="373"/>
      <c r="U118" s="373"/>
      <c r="V118" s="373"/>
      <c r="W118" s="373"/>
      <c r="X118" s="373"/>
      <c r="Y118" s="373"/>
      <c r="Z118" s="373"/>
      <c r="AA118" s="373"/>
      <c r="AB118" s="373"/>
      <c r="AC118" s="373"/>
      <c r="AD118" s="373"/>
      <c r="AE118" s="373"/>
      <c r="AF118" s="373"/>
      <c r="AG118" s="373"/>
      <c r="AH118" s="373"/>
      <c r="AI118" s="373"/>
      <c r="AJ118" s="373"/>
      <c r="AK118" s="373"/>
      <c r="AL118" s="1"/>
      <c r="AM118" s="132"/>
      <c r="AN118" s="132"/>
      <c r="AO118" s="132"/>
      <c r="AP118" s="132"/>
      <c r="AQ118" s="132"/>
      <c r="AR118" s="132"/>
      <c r="AS118" s="132"/>
      <c r="AT118" s="132"/>
      <c r="AU118" s="132"/>
      <c r="AV118" s="132"/>
      <c r="AW118" s="132"/>
      <c r="AX118" s="132"/>
      <c r="AY118" s="132"/>
    </row>
    <row r="119" s="135" customFormat="true" ht="5.4" hidden="false" customHeight="true" outlineLevel="0" collapsed="false">
      <c r="A119" s="132"/>
      <c r="B119" s="371"/>
      <c r="C119" s="374"/>
      <c r="D119" s="374"/>
      <c r="E119" s="374"/>
      <c r="F119" s="374"/>
      <c r="G119" s="374"/>
      <c r="H119" s="374"/>
      <c r="I119" s="374"/>
      <c r="J119" s="374"/>
      <c r="K119" s="374"/>
      <c r="L119" s="374"/>
      <c r="M119" s="374"/>
      <c r="N119" s="374"/>
      <c r="O119" s="374"/>
      <c r="P119" s="374"/>
      <c r="Q119" s="374"/>
      <c r="R119" s="374"/>
      <c r="S119" s="374"/>
      <c r="T119" s="374"/>
      <c r="U119" s="374"/>
      <c r="V119" s="374"/>
      <c r="W119" s="374"/>
      <c r="X119" s="374"/>
      <c r="Y119" s="374"/>
      <c r="Z119" s="374"/>
      <c r="AA119" s="374"/>
      <c r="AB119" s="374"/>
      <c r="AC119" s="374"/>
      <c r="AD119" s="374"/>
      <c r="AE119" s="374"/>
      <c r="AF119" s="374"/>
      <c r="AG119" s="374"/>
      <c r="AH119" s="374"/>
      <c r="AI119" s="374"/>
      <c r="AJ119" s="374"/>
      <c r="AK119" s="374"/>
      <c r="AL119" s="1"/>
      <c r="AM119" s="132"/>
      <c r="AN119" s="132"/>
      <c r="AO119" s="132"/>
      <c r="AP119" s="132"/>
      <c r="AQ119" s="132"/>
      <c r="AR119" s="132"/>
      <c r="AS119" s="132"/>
      <c r="AT119" s="132"/>
      <c r="AU119" s="132"/>
      <c r="AV119" s="132"/>
      <c r="AW119" s="132"/>
      <c r="AX119" s="132"/>
      <c r="AY119" s="132"/>
    </row>
    <row r="120" s="135" customFormat="true" ht="15.65" hidden="false" customHeight="true" outlineLevel="0" collapsed="false">
      <c r="A120" s="132"/>
      <c r="B120" s="375"/>
      <c r="C120" s="376"/>
      <c r="D120" s="376"/>
      <c r="E120" s="376"/>
      <c r="F120" s="376"/>
      <c r="G120" s="376"/>
      <c r="H120" s="376"/>
      <c r="I120" s="376"/>
      <c r="J120" s="376"/>
      <c r="K120" s="376"/>
      <c r="L120" s="376"/>
      <c r="M120" s="376"/>
      <c r="N120" s="376"/>
      <c r="O120" s="376"/>
      <c r="P120" s="376"/>
      <c r="Q120" s="376"/>
      <c r="R120" s="376"/>
      <c r="S120" s="376"/>
      <c r="T120" s="376"/>
      <c r="U120" s="376"/>
      <c r="V120" s="376"/>
      <c r="W120" s="376"/>
      <c r="X120" s="376"/>
      <c r="Y120" s="376"/>
      <c r="Z120" s="376"/>
      <c r="AA120" s="376"/>
      <c r="AB120" s="376"/>
      <c r="AC120" s="376"/>
      <c r="AD120" s="376"/>
      <c r="AE120" s="376"/>
      <c r="AF120" s="376"/>
      <c r="AG120" s="376"/>
      <c r="AH120" s="376"/>
      <c r="AI120" s="376"/>
      <c r="AJ120" s="376"/>
      <c r="AK120" s="343" t="str">
        <f aca="false">IF(H7="", "", IF(COUNTA(E124,H124,K124)=3,"○","×"))</f>
        <v/>
      </c>
      <c r="AL120" s="1"/>
      <c r="AM120" s="132"/>
      <c r="AN120" s="132"/>
      <c r="AO120" s="132"/>
      <c r="AP120" s="132"/>
      <c r="AQ120" s="132"/>
      <c r="AR120" s="132"/>
      <c r="AS120" s="132"/>
      <c r="AT120" s="132"/>
      <c r="AU120" s="132"/>
      <c r="AV120" s="132"/>
      <c r="AW120" s="132"/>
      <c r="AX120" s="132"/>
      <c r="AY120" s="132"/>
    </row>
    <row r="121" s="135" customFormat="true" ht="4.25" hidden="false" customHeight="true" outlineLevel="0" collapsed="false">
      <c r="A121" s="132"/>
      <c r="B121" s="377"/>
      <c r="C121" s="378"/>
      <c r="D121" s="378"/>
      <c r="E121" s="378"/>
      <c r="F121" s="378"/>
      <c r="G121" s="378"/>
      <c r="H121" s="378"/>
      <c r="I121" s="378"/>
      <c r="J121" s="378"/>
      <c r="K121" s="378"/>
      <c r="L121" s="378"/>
      <c r="M121" s="378"/>
      <c r="N121" s="378"/>
      <c r="O121" s="378"/>
      <c r="P121" s="378"/>
      <c r="Q121" s="378"/>
      <c r="R121" s="378"/>
      <c r="S121" s="378"/>
      <c r="T121" s="378"/>
      <c r="U121" s="378"/>
      <c r="V121" s="378"/>
      <c r="W121" s="378"/>
      <c r="X121" s="378"/>
      <c r="Y121" s="378"/>
      <c r="Z121" s="378"/>
      <c r="AA121" s="378"/>
      <c r="AB121" s="378"/>
      <c r="AC121" s="378"/>
      <c r="AD121" s="378"/>
      <c r="AE121" s="378"/>
      <c r="AF121" s="378"/>
      <c r="AG121" s="378"/>
      <c r="AH121" s="378"/>
      <c r="AI121" s="378"/>
      <c r="AJ121" s="378"/>
      <c r="AK121" s="379"/>
      <c r="AL121" s="1"/>
      <c r="AM121" s="132"/>
      <c r="AN121" s="132"/>
      <c r="AO121" s="132"/>
      <c r="AP121" s="132"/>
      <c r="AQ121" s="132"/>
      <c r="AR121" s="132"/>
      <c r="AS121" s="132"/>
      <c r="AT121" s="132"/>
      <c r="AU121" s="132"/>
      <c r="AV121" s="132"/>
      <c r="AW121" s="132"/>
      <c r="AX121" s="132"/>
      <c r="AY121" s="132"/>
    </row>
    <row r="122" s="135" customFormat="true" ht="30" hidden="false" customHeight="true" outlineLevel="0" collapsed="false">
      <c r="A122" s="132"/>
      <c r="B122" s="380"/>
      <c r="C122" s="381" t="s">
        <v>266</v>
      </c>
      <c r="D122" s="381"/>
      <c r="E122" s="381"/>
      <c r="F122" s="381"/>
      <c r="G122" s="381"/>
      <c r="H122" s="381"/>
      <c r="I122" s="381"/>
      <c r="J122" s="381"/>
      <c r="K122" s="381"/>
      <c r="L122" s="381"/>
      <c r="M122" s="381"/>
      <c r="N122" s="381"/>
      <c r="O122" s="381"/>
      <c r="P122" s="381"/>
      <c r="Q122" s="381"/>
      <c r="R122" s="381"/>
      <c r="S122" s="381"/>
      <c r="T122" s="381"/>
      <c r="U122" s="381"/>
      <c r="V122" s="381"/>
      <c r="W122" s="381"/>
      <c r="X122" s="381"/>
      <c r="Y122" s="381"/>
      <c r="Z122" s="381"/>
      <c r="AA122" s="381"/>
      <c r="AB122" s="381"/>
      <c r="AC122" s="381"/>
      <c r="AD122" s="381"/>
      <c r="AE122" s="381"/>
      <c r="AF122" s="381"/>
      <c r="AG122" s="381"/>
      <c r="AH122" s="381"/>
      <c r="AI122" s="381"/>
      <c r="AJ122" s="353"/>
      <c r="AK122" s="382"/>
      <c r="AL122" s="353"/>
      <c r="AM122" s="1"/>
      <c r="AN122" s="132"/>
      <c r="AO122" s="132"/>
      <c r="AP122" s="132"/>
      <c r="AQ122" s="132"/>
      <c r="AR122" s="132"/>
      <c r="AS122" s="132"/>
      <c r="AT122" s="132"/>
      <c r="AU122" s="132"/>
      <c r="AV122" s="132"/>
      <c r="AW122" s="132"/>
      <c r="AX122" s="132"/>
      <c r="AY122" s="132"/>
    </row>
    <row r="123" s="135" customFormat="true" ht="3.65" hidden="false" customHeight="true" outlineLevel="0" collapsed="false">
      <c r="A123" s="132"/>
      <c r="B123" s="380"/>
      <c r="C123" s="352"/>
      <c r="D123" s="353"/>
      <c r="E123" s="353"/>
      <c r="F123" s="353"/>
      <c r="G123" s="353"/>
      <c r="H123" s="353"/>
      <c r="I123" s="353"/>
      <c r="J123" s="353"/>
      <c r="K123" s="353"/>
      <c r="L123" s="353"/>
      <c r="M123" s="353"/>
      <c r="N123" s="353"/>
      <c r="O123" s="353"/>
      <c r="P123" s="353"/>
      <c r="Q123" s="353"/>
      <c r="R123" s="353"/>
      <c r="S123" s="353"/>
      <c r="T123" s="353"/>
      <c r="U123" s="353"/>
      <c r="V123" s="353"/>
      <c r="W123" s="353"/>
      <c r="X123" s="353"/>
      <c r="Y123" s="353"/>
      <c r="Z123" s="353"/>
      <c r="AA123" s="353"/>
      <c r="AB123" s="353"/>
      <c r="AC123" s="353"/>
      <c r="AD123" s="353"/>
      <c r="AE123" s="353"/>
      <c r="AF123" s="353"/>
      <c r="AG123" s="353"/>
      <c r="AH123" s="353"/>
      <c r="AI123" s="353"/>
      <c r="AJ123" s="353"/>
      <c r="AK123" s="382"/>
      <c r="AL123" s="1"/>
      <c r="AM123" s="1"/>
      <c r="AN123" s="132"/>
      <c r="AO123" s="132"/>
      <c r="AP123" s="132"/>
      <c r="AQ123" s="132"/>
      <c r="AR123" s="132"/>
      <c r="AS123" s="132"/>
      <c r="AT123" s="132"/>
      <c r="AU123" s="132"/>
      <c r="AV123" s="132"/>
      <c r="AW123" s="132"/>
      <c r="AX123" s="132"/>
      <c r="AY123" s="132"/>
    </row>
    <row r="124" s="135" customFormat="true" ht="15" hidden="false" customHeight="true" outlineLevel="0" collapsed="false">
      <c r="A124" s="132"/>
      <c r="B124" s="383"/>
      <c r="C124" s="384" t="s">
        <v>267</v>
      </c>
      <c r="D124" s="384"/>
      <c r="E124" s="385"/>
      <c r="F124" s="385"/>
      <c r="G124" s="384" t="s">
        <v>268</v>
      </c>
      <c r="H124" s="385"/>
      <c r="I124" s="385"/>
      <c r="J124" s="384" t="s">
        <v>269</v>
      </c>
      <c r="K124" s="385"/>
      <c r="L124" s="385"/>
      <c r="M124" s="384" t="s">
        <v>270</v>
      </c>
      <c r="N124" s="353"/>
      <c r="O124" s="386" t="s">
        <v>13</v>
      </c>
      <c r="P124" s="386"/>
      <c r="Q124" s="386"/>
      <c r="R124" s="387" t="str">
        <f aca="false">IF(H7="","",H7)</f>
        <v/>
      </c>
      <c r="S124" s="387"/>
      <c r="T124" s="387"/>
      <c r="U124" s="387"/>
      <c r="V124" s="387"/>
      <c r="W124" s="387"/>
      <c r="X124" s="387"/>
      <c r="Y124" s="387"/>
      <c r="Z124" s="387"/>
      <c r="AA124" s="387"/>
      <c r="AB124" s="387"/>
      <c r="AC124" s="387"/>
      <c r="AD124" s="387"/>
      <c r="AE124" s="387"/>
      <c r="AF124" s="387"/>
      <c r="AG124" s="387"/>
      <c r="AH124" s="387"/>
      <c r="AI124" s="387"/>
      <c r="AJ124" s="388"/>
      <c r="AK124" s="389"/>
      <c r="AL124" s="390"/>
      <c r="AM124" s="1"/>
      <c r="AN124" s="1"/>
      <c r="AO124" s="1"/>
      <c r="AP124" s="1"/>
      <c r="AQ124" s="1"/>
      <c r="AR124" s="1"/>
      <c r="AS124" s="1"/>
      <c r="AT124" s="1"/>
      <c r="AU124" s="1"/>
      <c r="AV124" s="1"/>
      <c r="AW124" s="182"/>
      <c r="AX124" s="1"/>
      <c r="AY124" s="1"/>
    </row>
    <row r="125" s="135" customFormat="true" ht="14.4" hidden="false" customHeight="true" outlineLevel="0" collapsed="false">
      <c r="A125" s="1"/>
      <c r="B125" s="383"/>
      <c r="C125" s="391"/>
      <c r="D125" s="384"/>
      <c r="E125" s="384"/>
      <c r="F125" s="384"/>
      <c r="G125" s="384"/>
      <c r="H125" s="384"/>
      <c r="I125" s="384"/>
      <c r="J125" s="384"/>
      <c r="K125" s="384"/>
      <c r="L125" s="384"/>
      <c r="M125" s="384"/>
      <c r="N125" s="392" t="s">
        <v>271</v>
      </c>
      <c r="O125" s="392"/>
      <c r="P125" s="392"/>
      <c r="Q125" s="392"/>
      <c r="R125" s="393" t="s">
        <v>23</v>
      </c>
      <c r="S125" s="393"/>
      <c r="T125" s="394" t="str">
        <f aca="false">IF(基本情報入力シート!L26="", "", 基本情報入力シート!L26)</f>
        <v/>
      </c>
      <c r="U125" s="394"/>
      <c r="V125" s="394"/>
      <c r="W125" s="394"/>
      <c r="X125" s="394"/>
      <c r="Y125" s="395" t="s">
        <v>24</v>
      </c>
      <c r="Z125" s="395"/>
      <c r="AA125" s="394" t="str">
        <f aca="false">IF(基本情報入力シート!L27="", "", 基本情報入力シート!L27)</f>
        <v/>
      </c>
      <c r="AB125" s="394"/>
      <c r="AC125" s="394"/>
      <c r="AD125" s="394"/>
      <c r="AE125" s="394"/>
      <c r="AF125" s="394"/>
      <c r="AG125" s="394"/>
      <c r="AH125" s="394"/>
      <c r="AI125" s="394"/>
      <c r="AJ125" s="391"/>
      <c r="AK125" s="396"/>
      <c r="AL125" s="390"/>
      <c r="AM125" s="390"/>
      <c r="AN125" s="1"/>
      <c r="AO125" s="1"/>
      <c r="AP125" s="1"/>
      <c r="AQ125" s="1"/>
      <c r="AR125" s="1"/>
      <c r="AS125" s="1"/>
      <c r="AT125" s="1"/>
      <c r="AU125" s="1"/>
      <c r="AV125" s="1"/>
      <c r="AW125" s="182"/>
      <c r="AX125" s="1"/>
      <c r="AY125" s="1"/>
    </row>
    <row r="126" customFormat="false" ht="5.4" hidden="false" customHeight="true" outlineLevel="0" collapsed="false">
      <c r="A126" s="1"/>
      <c r="B126" s="397"/>
      <c r="C126" s="398"/>
      <c r="D126" s="399"/>
      <c r="E126" s="399"/>
      <c r="F126" s="399"/>
      <c r="G126" s="399"/>
      <c r="H126" s="399"/>
      <c r="I126" s="399"/>
      <c r="J126" s="399"/>
      <c r="K126" s="399"/>
      <c r="L126" s="399"/>
      <c r="M126" s="399"/>
      <c r="N126" s="399"/>
      <c r="O126" s="399"/>
      <c r="P126" s="399"/>
      <c r="Q126" s="398"/>
      <c r="R126" s="399"/>
      <c r="S126" s="400"/>
      <c r="T126" s="400"/>
      <c r="U126" s="400"/>
      <c r="V126" s="400"/>
      <c r="W126" s="400"/>
      <c r="X126" s="401"/>
      <c r="Y126" s="401"/>
      <c r="Z126" s="401"/>
      <c r="AA126" s="401"/>
      <c r="AB126" s="401"/>
      <c r="AC126" s="401"/>
      <c r="AD126" s="401"/>
      <c r="AE126" s="401"/>
      <c r="AF126" s="401"/>
      <c r="AG126" s="401"/>
      <c r="AH126" s="401"/>
      <c r="AI126" s="401"/>
      <c r="AJ126" s="402"/>
      <c r="AK126" s="403"/>
      <c r="AL126" s="390"/>
      <c r="AM126" s="390"/>
      <c r="AN126" s="1"/>
      <c r="AO126" s="1"/>
      <c r="AP126" s="1"/>
      <c r="AQ126" s="1"/>
      <c r="AR126" s="1"/>
      <c r="AS126" s="1"/>
      <c r="AT126" s="1"/>
      <c r="AU126" s="1"/>
      <c r="AV126" s="1"/>
      <c r="AW126" s="182"/>
      <c r="AX126" s="1"/>
      <c r="AY126" s="1"/>
    </row>
    <row r="127" customFormat="false" ht="2" hidden="false" customHeight="true" outlineLevel="0" collapsed="false">
      <c r="A127" s="1"/>
      <c r="B127" s="404"/>
      <c r="C127" s="390"/>
      <c r="D127" s="404"/>
      <c r="E127" s="404"/>
      <c r="F127" s="404"/>
      <c r="G127" s="404"/>
      <c r="H127" s="404"/>
      <c r="I127" s="404"/>
      <c r="J127" s="404"/>
      <c r="K127" s="404"/>
      <c r="L127" s="404"/>
      <c r="M127" s="404"/>
      <c r="N127" s="404"/>
      <c r="O127" s="404"/>
      <c r="P127" s="404"/>
      <c r="Q127" s="390"/>
      <c r="R127" s="404"/>
      <c r="S127" s="405"/>
      <c r="T127" s="405"/>
      <c r="U127" s="405"/>
      <c r="V127" s="405"/>
      <c r="W127" s="405"/>
      <c r="X127" s="406"/>
      <c r="Y127" s="406"/>
      <c r="Z127" s="406"/>
      <c r="AA127" s="406"/>
      <c r="AB127" s="406"/>
      <c r="AC127" s="406"/>
      <c r="AD127" s="406"/>
      <c r="AE127" s="406"/>
      <c r="AF127" s="406"/>
      <c r="AG127" s="406"/>
      <c r="AH127" s="406"/>
      <c r="AI127" s="406"/>
      <c r="AJ127" s="407"/>
      <c r="AK127" s="390"/>
      <c r="AL127" s="390"/>
      <c r="AM127" s="390"/>
      <c r="AN127" s="1"/>
      <c r="AO127" s="1"/>
      <c r="AP127" s="1"/>
      <c r="AQ127" s="1"/>
      <c r="AR127" s="1"/>
      <c r="AS127" s="1"/>
      <c r="AT127" s="1"/>
      <c r="AU127" s="1"/>
      <c r="AV127" s="1"/>
      <c r="AW127" s="182"/>
      <c r="AX127" s="1"/>
      <c r="AY127" s="1"/>
    </row>
    <row r="128" customFormat="false" ht="15.65" hidden="false" customHeight="true" outlineLevel="0" collapsed="false">
      <c r="A128" s="132"/>
      <c r="B128" s="408" t="s">
        <v>272</v>
      </c>
      <c r="C128" s="404"/>
      <c r="D128" s="132"/>
      <c r="E128" s="132"/>
      <c r="F128" s="27" t="s">
        <v>273</v>
      </c>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390"/>
      <c r="AN128" s="132"/>
      <c r="AO128" s="132"/>
      <c r="AP128" s="132"/>
      <c r="AQ128" s="132"/>
      <c r="AR128" s="132"/>
      <c r="AS128" s="132"/>
      <c r="AT128" s="132"/>
      <c r="AU128" s="132"/>
      <c r="AV128" s="132"/>
      <c r="AW128" s="132"/>
      <c r="AX128" s="132"/>
      <c r="AY128" s="132"/>
      <c r="AZ128" s="135"/>
    </row>
    <row r="129" s="135" customFormat="true" ht="15" hidden="false" customHeight="true" outlineLevel="0" collapsed="false">
      <c r="A129" s="1"/>
      <c r="B129" s="181" t="s">
        <v>155</v>
      </c>
      <c r="C129" s="173" t="s">
        <v>274</v>
      </c>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row>
    <row r="130" customFormat="false" ht="12.75" hidden="false" customHeight="true" outlineLevel="0" collapsed="false">
      <c r="A130" s="174"/>
      <c r="B130" s="181" t="s">
        <v>263</v>
      </c>
      <c r="C130" s="173" t="s">
        <v>275</v>
      </c>
      <c r="D130" s="174"/>
      <c r="E130" s="174"/>
      <c r="F130" s="174"/>
      <c r="G130" s="174"/>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
      <c r="AN130" s="174"/>
      <c r="AO130" s="174"/>
      <c r="AP130" s="174"/>
      <c r="AQ130" s="174"/>
      <c r="AR130" s="174"/>
      <c r="AS130" s="174"/>
      <c r="AT130" s="174"/>
      <c r="AU130" s="174"/>
      <c r="AV130" s="174"/>
      <c r="AW130" s="174"/>
      <c r="AX130" s="174"/>
      <c r="AY130" s="174"/>
      <c r="AZ130" s="409"/>
    </row>
    <row r="131" s="409" customFormat="true" ht="4.25" hidden="false" customHeight="true" outlineLevel="0" collapsed="false">
      <c r="A131" s="1"/>
      <c r="B131" s="27"/>
      <c r="C131" s="404"/>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74"/>
      <c r="AN131" s="1"/>
      <c r="AO131" s="1"/>
      <c r="AP131" s="1"/>
      <c r="AQ131" s="1"/>
      <c r="AR131" s="1"/>
      <c r="AS131" s="1"/>
      <c r="AT131" s="1"/>
      <c r="AU131" s="1"/>
      <c r="AV131" s="1"/>
      <c r="AW131" s="1"/>
      <c r="AX131" s="1"/>
      <c r="AY131" s="1"/>
    </row>
    <row r="132" customFormat="false" ht="11" hidden="false" customHeight="true" outlineLevel="0" collapsed="false">
      <c r="A132" s="1"/>
      <c r="B132" s="410" t="s">
        <v>276</v>
      </c>
      <c r="C132" s="410"/>
      <c r="D132" s="410"/>
      <c r="E132" s="410"/>
      <c r="F132" s="410"/>
      <c r="G132" s="410"/>
      <c r="H132" s="410"/>
      <c r="I132" s="410"/>
      <c r="J132" s="410"/>
      <c r="K132" s="410"/>
      <c r="L132" s="410"/>
      <c r="M132" s="410"/>
      <c r="N132" s="410"/>
      <c r="O132" s="410"/>
      <c r="P132" s="410"/>
      <c r="Q132" s="410"/>
      <c r="R132" s="410"/>
      <c r="S132" s="410"/>
      <c r="T132" s="410"/>
      <c r="U132" s="410"/>
      <c r="V132" s="410"/>
      <c r="W132" s="410"/>
      <c r="X132" s="410"/>
      <c r="Y132" s="410"/>
      <c r="Z132" s="410"/>
      <c r="AA132" s="410"/>
      <c r="AB132" s="410"/>
      <c r="AC132" s="410"/>
      <c r="AD132" s="410"/>
      <c r="AE132" s="410"/>
      <c r="AF132" s="410"/>
      <c r="AG132" s="410"/>
      <c r="AH132" s="410"/>
      <c r="AI132" s="410"/>
      <c r="AJ132" s="410"/>
      <c r="AK132" s="410"/>
      <c r="AL132" s="1"/>
      <c r="AM132" s="1"/>
      <c r="AN132" s="1"/>
      <c r="AO132" s="1"/>
      <c r="AP132" s="1"/>
      <c r="AQ132" s="1"/>
      <c r="AR132" s="1"/>
      <c r="AS132" s="1"/>
      <c r="AT132" s="1"/>
      <c r="AU132" s="1"/>
      <c r="AV132" s="1"/>
      <c r="AW132" s="1"/>
      <c r="AX132" s="1"/>
      <c r="AY132" s="1"/>
    </row>
    <row r="133" customFormat="false" ht="13" hidden="false" customHeight="false" outlineLevel="0" collapsed="false">
      <c r="A133" s="1"/>
      <c r="B133" s="411" t="s">
        <v>277</v>
      </c>
      <c r="C133" s="411"/>
      <c r="D133" s="411"/>
      <c r="E133" s="411"/>
      <c r="F133" s="411"/>
      <c r="G133" s="411"/>
      <c r="H133" s="411"/>
      <c r="I133" s="411"/>
      <c r="J133" s="411"/>
      <c r="K133" s="411"/>
      <c r="L133" s="411"/>
      <c r="M133" s="411"/>
      <c r="N133" s="411"/>
      <c r="O133" s="411"/>
      <c r="P133" s="411"/>
      <c r="Q133" s="411"/>
      <c r="R133" s="411"/>
      <c r="S133" s="411"/>
      <c r="T133" s="411"/>
      <c r="U133" s="411"/>
      <c r="V133" s="411"/>
      <c r="W133" s="411"/>
      <c r="X133" s="411"/>
      <c r="Y133" s="411"/>
      <c r="Z133" s="411"/>
      <c r="AA133" s="411"/>
      <c r="AB133" s="411"/>
      <c r="AC133" s="411"/>
      <c r="AD133" s="411"/>
      <c r="AE133" s="411"/>
      <c r="AF133" s="411"/>
      <c r="AG133" s="411"/>
      <c r="AH133" s="411"/>
      <c r="AI133" s="411"/>
      <c r="AJ133" s="411"/>
      <c r="AK133" s="412" t="str">
        <f aca="false">Y19</f>
        <v/>
      </c>
      <c r="AL133" s="1"/>
      <c r="AM133" s="1"/>
      <c r="AN133" s="331"/>
      <c r="AO133" s="331"/>
      <c r="AP133" s="331"/>
      <c r="AQ133" s="331"/>
      <c r="AR133" s="331"/>
      <c r="AS133" s="331"/>
      <c r="AT133" s="331"/>
      <c r="AU133" s="331"/>
      <c r="AV133" s="331"/>
      <c r="AW133" s="331"/>
      <c r="AX133" s="331"/>
      <c r="AY133" s="331"/>
      <c r="AZ133" s="336"/>
    </row>
    <row r="134" customFormat="false" ht="13" hidden="false" customHeight="false" outlineLevel="0" collapsed="false">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331"/>
      <c r="AO134" s="331"/>
      <c r="AP134" s="331"/>
      <c r="AQ134" s="331"/>
      <c r="AR134" s="331"/>
      <c r="AS134" s="331"/>
      <c r="AT134" s="331"/>
      <c r="AU134" s="331"/>
      <c r="AV134" s="331"/>
      <c r="AW134" s="331"/>
      <c r="AX134" s="331"/>
      <c r="AY134" s="331"/>
      <c r="AZ134" s="336"/>
      <c r="BA134" s="336"/>
      <c r="BB134" s="336"/>
      <c r="BC134" s="336"/>
      <c r="BD134" s="336"/>
    </row>
    <row r="135" customFormat="false" ht="13.25" hidden="false" customHeight="true" outlineLevel="0" collapsed="false">
      <c r="A135" s="331"/>
      <c r="B135" s="410" t="s">
        <v>158</v>
      </c>
      <c r="C135" s="410"/>
      <c r="D135" s="410"/>
      <c r="E135" s="410"/>
      <c r="F135" s="410"/>
      <c r="G135" s="410"/>
      <c r="H135" s="410"/>
      <c r="I135" s="410"/>
      <c r="J135" s="410"/>
      <c r="K135" s="410"/>
      <c r="L135" s="410"/>
      <c r="M135" s="410"/>
      <c r="N135" s="410"/>
      <c r="O135" s="410"/>
      <c r="P135" s="410"/>
      <c r="Q135" s="410"/>
      <c r="R135" s="410"/>
      <c r="S135" s="410"/>
      <c r="T135" s="410"/>
      <c r="U135" s="410"/>
      <c r="V135" s="410"/>
      <c r="W135" s="410"/>
      <c r="X135" s="410"/>
      <c r="Y135" s="410"/>
      <c r="Z135" s="410"/>
      <c r="AA135" s="410"/>
      <c r="AB135" s="410"/>
      <c r="AC135" s="410"/>
      <c r="AD135" s="410"/>
      <c r="AE135" s="410"/>
      <c r="AF135" s="410"/>
      <c r="AG135" s="410"/>
      <c r="AH135" s="410"/>
      <c r="AI135" s="410"/>
      <c r="AJ135" s="410"/>
      <c r="AK135" s="410"/>
      <c r="AL135" s="1"/>
      <c r="AM135" s="1"/>
      <c r="AN135" s="331"/>
      <c r="AO135" s="331"/>
      <c r="AP135" s="331"/>
      <c r="AQ135" s="331"/>
      <c r="AR135" s="331"/>
      <c r="AS135" s="331"/>
      <c r="AT135" s="331"/>
      <c r="AU135" s="331"/>
      <c r="AV135" s="331"/>
      <c r="AW135" s="331"/>
      <c r="AX135" s="331"/>
      <c r="AY135" s="331"/>
      <c r="AZ135" s="336"/>
      <c r="BA135" s="336"/>
      <c r="BB135" s="336"/>
      <c r="BC135" s="336"/>
      <c r="BD135" s="336"/>
    </row>
    <row r="136" s="336" customFormat="true" ht="15" hidden="false" customHeight="true" outlineLevel="0" collapsed="false">
      <c r="A136" s="331"/>
      <c r="B136" s="413" t="s">
        <v>278</v>
      </c>
      <c r="C136" s="414" t="s">
        <v>279</v>
      </c>
      <c r="D136" s="414"/>
      <c r="E136" s="414"/>
      <c r="F136" s="414"/>
      <c r="G136" s="414"/>
      <c r="H136" s="414"/>
      <c r="I136" s="414"/>
      <c r="J136" s="415" t="s">
        <v>280</v>
      </c>
      <c r="K136" s="415"/>
      <c r="L136" s="415"/>
      <c r="M136" s="415"/>
      <c r="N136" s="415"/>
      <c r="O136" s="415"/>
      <c r="P136" s="415"/>
      <c r="Q136" s="415"/>
      <c r="R136" s="415"/>
      <c r="S136" s="415"/>
      <c r="T136" s="415"/>
      <c r="U136" s="415"/>
      <c r="V136" s="415"/>
      <c r="W136" s="415"/>
      <c r="X136" s="415"/>
      <c r="Y136" s="415"/>
      <c r="Z136" s="415"/>
      <c r="AA136" s="415"/>
      <c r="AB136" s="415"/>
      <c r="AC136" s="415"/>
      <c r="AD136" s="415"/>
      <c r="AE136" s="415"/>
      <c r="AF136" s="415"/>
      <c r="AG136" s="415"/>
      <c r="AH136" s="415"/>
      <c r="AI136" s="415"/>
      <c r="AJ136" s="415"/>
      <c r="AK136" s="412" t="str">
        <f aca="false">IF(H7="", "",IF(AND(AK28="○", AB29="○"), "○", "×"))</f>
        <v/>
      </c>
      <c r="AL136" s="1"/>
      <c r="AM136" s="1"/>
      <c r="AN136" s="331"/>
      <c r="AO136" s="331"/>
      <c r="AP136" s="331"/>
      <c r="AQ136" s="331"/>
      <c r="AR136" s="331"/>
      <c r="AS136" s="331"/>
      <c r="AT136" s="331"/>
      <c r="AU136" s="331"/>
      <c r="AV136" s="331"/>
      <c r="AW136" s="331"/>
      <c r="AX136" s="331"/>
      <c r="AY136" s="331"/>
    </row>
    <row r="137" s="336" customFormat="true" ht="15" hidden="false" customHeight="true" outlineLevel="0" collapsed="false">
      <c r="A137" s="331"/>
      <c r="B137" s="413" t="s">
        <v>281</v>
      </c>
      <c r="C137" s="414" t="s">
        <v>282</v>
      </c>
      <c r="D137" s="414"/>
      <c r="E137" s="414"/>
      <c r="F137" s="414"/>
      <c r="G137" s="414"/>
      <c r="H137" s="414"/>
      <c r="I137" s="414"/>
      <c r="J137" s="415" t="s">
        <v>283</v>
      </c>
      <c r="K137" s="415"/>
      <c r="L137" s="415"/>
      <c r="M137" s="415"/>
      <c r="N137" s="415"/>
      <c r="O137" s="415"/>
      <c r="P137" s="415"/>
      <c r="Q137" s="415"/>
      <c r="R137" s="415"/>
      <c r="S137" s="415"/>
      <c r="T137" s="415"/>
      <c r="U137" s="415"/>
      <c r="V137" s="415"/>
      <c r="W137" s="415"/>
      <c r="X137" s="415"/>
      <c r="Y137" s="415"/>
      <c r="Z137" s="415"/>
      <c r="AA137" s="415"/>
      <c r="AB137" s="415"/>
      <c r="AC137" s="415"/>
      <c r="AD137" s="415"/>
      <c r="AE137" s="415"/>
      <c r="AF137" s="415"/>
      <c r="AG137" s="415"/>
      <c r="AH137" s="415"/>
      <c r="AI137" s="415"/>
      <c r="AJ137" s="415"/>
      <c r="AK137" s="412" t="str">
        <f aca="false">IF(OR(H7="", AH38=""),"", IF(AND(AK36="○", AH38="○"), "○", "×"))</f>
        <v/>
      </c>
      <c r="AL137" s="416"/>
      <c r="AM137" s="1"/>
      <c r="AN137" s="132"/>
      <c r="AO137" s="132"/>
      <c r="AP137" s="132"/>
      <c r="AQ137" s="132"/>
      <c r="AR137" s="132"/>
      <c r="AS137" s="132"/>
      <c r="AT137" s="132"/>
      <c r="AU137" s="132"/>
      <c r="AV137" s="132"/>
      <c r="AW137" s="132"/>
      <c r="AX137" s="132"/>
      <c r="AY137" s="132"/>
      <c r="AZ137" s="135"/>
    </row>
    <row r="138" s="336" customFormat="true" ht="45.65" hidden="false" customHeight="true" outlineLevel="0" collapsed="false">
      <c r="A138" s="331"/>
      <c r="B138" s="413" t="s">
        <v>284</v>
      </c>
      <c r="C138" s="417" t="s">
        <v>285</v>
      </c>
      <c r="D138" s="417"/>
      <c r="E138" s="417"/>
      <c r="F138" s="417"/>
      <c r="G138" s="417"/>
      <c r="H138" s="417"/>
      <c r="I138" s="417"/>
      <c r="J138" s="418" t="s">
        <v>286</v>
      </c>
      <c r="K138" s="418"/>
      <c r="L138" s="418"/>
      <c r="M138" s="418"/>
      <c r="N138" s="418"/>
      <c r="O138" s="418"/>
      <c r="P138" s="418"/>
      <c r="Q138" s="418"/>
      <c r="R138" s="418"/>
      <c r="S138" s="418"/>
      <c r="T138" s="418"/>
      <c r="U138" s="418"/>
      <c r="V138" s="418"/>
      <c r="W138" s="418"/>
      <c r="X138" s="418"/>
      <c r="Y138" s="418"/>
      <c r="Z138" s="418"/>
      <c r="AA138" s="418"/>
      <c r="AB138" s="418"/>
      <c r="AC138" s="418"/>
      <c r="AD138" s="418"/>
      <c r="AE138" s="418"/>
      <c r="AF138" s="418"/>
      <c r="AG138" s="418"/>
      <c r="AH138" s="418"/>
      <c r="AI138" s="418"/>
      <c r="AJ138" s="418"/>
      <c r="AK138" s="412" t="str">
        <f aca="false">IF(H7="", "",IF(AK43="○", "○", "×"))</f>
        <v/>
      </c>
      <c r="AL138" s="235"/>
      <c r="AM138" s="1"/>
      <c r="AN138" s="132"/>
      <c r="AO138" s="132"/>
      <c r="AP138" s="132"/>
      <c r="AQ138" s="132"/>
      <c r="AR138" s="132"/>
      <c r="AS138" s="132"/>
      <c r="AT138" s="132"/>
      <c r="AU138" s="132"/>
      <c r="AV138" s="132"/>
      <c r="AW138" s="132"/>
      <c r="AX138" s="132"/>
      <c r="AY138" s="132"/>
      <c r="AZ138" s="135"/>
      <c r="BA138" s="135"/>
      <c r="BB138" s="135"/>
      <c r="BC138" s="135"/>
      <c r="BD138" s="135"/>
    </row>
    <row r="139" s="336" customFormat="true" ht="24" hidden="false" customHeight="true" outlineLevel="0" collapsed="false">
      <c r="A139" s="132"/>
      <c r="B139" s="419" t="s">
        <v>287</v>
      </c>
      <c r="C139" s="414" t="s">
        <v>288</v>
      </c>
      <c r="D139" s="414"/>
      <c r="E139" s="414"/>
      <c r="F139" s="414"/>
      <c r="G139" s="414"/>
      <c r="H139" s="414"/>
      <c r="I139" s="414"/>
      <c r="J139" s="418" t="s">
        <v>289</v>
      </c>
      <c r="K139" s="418"/>
      <c r="L139" s="418"/>
      <c r="M139" s="418"/>
      <c r="N139" s="418"/>
      <c r="O139" s="418"/>
      <c r="P139" s="418"/>
      <c r="Q139" s="418"/>
      <c r="R139" s="418"/>
      <c r="S139" s="418"/>
      <c r="T139" s="418"/>
      <c r="U139" s="418"/>
      <c r="V139" s="418"/>
      <c r="W139" s="418"/>
      <c r="X139" s="418"/>
      <c r="Y139" s="418"/>
      <c r="Z139" s="418"/>
      <c r="AA139" s="418"/>
      <c r="AB139" s="418"/>
      <c r="AC139" s="418"/>
      <c r="AD139" s="418"/>
      <c r="AE139" s="418"/>
      <c r="AF139" s="418"/>
      <c r="AG139" s="418"/>
      <c r="AH139" s="418"/>
      <c r="AI139" s="418"/>
      <c r="AJ139" s="418"/>
      <c r="AK139" s="412" t="str">
        <f aca="false">IF(H7="", "",IF(BA46=0, "", IF(AK46="○","○","×")))</f>
        <v/>
      </c>
      <c r="AL139" s="1"/>
      <c r="AM139" s="1"/>
      <c r="AN139" s="132"/>
      <c r="AO139" s="132"/>
      <c r="AP139" s="132"/>
      <c r="AQ139" s="132"/>
      <c r="AR139" s="132"/>
      <c r="AS139" s="132"/>
      <c r="AT139" s="132"/>
      <c r="AU139" s="132"/>
      <c r="AV139" s="132"/>
      <c r="AW139" s="132"/>
      <c r="AX139" s="132"/>
      <c r="AY139" s="132"/>
      <c r="AZ139" s="135"/>
      <c r="BA139" s="135"/>
      <c r="BB139" s="135"/>
      <c r="BC139" s="135"/>
      <c r="BD139" s="135"/>
    </row>
    <row r="140" s="135" customFormat="true" ht="26.25" hidden="false" customHeight="true" outlineLevel="0" collapsed="false">
      <c r="A140" s="132"/>
      <c r="B140" s="419" t="s">
        <v>290</v>
      </c>
      <c r="C140" s="414" t="s">
        <v>291</v>
      </c>
      <c r="D140" s="414"/>
      <c r="E140" s="414"/>
      <c r="F140" s="414"/>
      <c r="G140" s="414"/>
      <c r="H140" s="414"/>
      <c r="I140" s="414"/>
      <c r="J140" s="418" t="s">
        <v>292</v>
      </c>
      <c r="K140" s="418"/>
      <c r="L140" s="418"/>
      <c r="M140" s="418"/>
      <c r="N140" s="418"/>
      <c r="O140" s="418"/>
      <c r="P140" s="418"/>
      <c r="Q140" s="418"/>
      <c r="R140" s="418"/>
      <c r="S140" s="418"/>
      <c r="T140" s="418"/>
      <c r="U140" s="418"/>
      <c r="V140" s="418"/>
      <c r="W140" s="418"/>
      <c r="X140" s="418"/>
      <c r="Y140" s="418"/>
      <c r="Z140" s="418"/>
      <c r="AA140" s="418"/>
      <c r="AB140" s="418"/>
      <c r="AC140" s="418"/>
      <c r="AD140" s="418"/>
      <c r="AE140" s="418"/>
      <c r="AF140" s="418"/>
      <c r="AG140" s="418"/>
      <c r="AH140" s="418"/>
      <c r="AI140" s="418"/>
      <c r="AJ140" s="418"/>
      <c r="AK140" s="412" t="str">
        <f aca="false">IF(H7="", "",IF(BA49=0, "", IF(OR(AK49="○",AK51="○"), "○", "×")))</f>
        <v/>
      </c>
      <c r="AL140" s="1"/>
      <c r="AM140" s="1"/>
      <c r="AN140" s="132"/>
      <c r="AO140" s="132"/>
      <c r="AP140" s="132"/>
      <c r="AQ140" s="132"/>
      <c r="AR140" s="132"/>
      <c r="AS140" s="132"/>
      <c r="AT140" s="132"/>
      <c r="AU140" s="132"/>
      <c r="AV140" s="132"/>
      <c r="AW140" s="132"/>
      <c r="AX140" s="132"/>
      <c r="AY140" s="132"/>
    </row>
    <row r="141" s="135" customFormat="true" ht="18" hidden="false" customHeight="true" outlineLevel="0" collapsed="false">
      <c r="A141" s="132"/>
      <c r="B141" s="419" t="s">
        <v>293</v>
      </c>
      <c r="C141" s="414" t="s">
        <v>294</v>
      </c>
      <c r="D141" s="414"/>
      <c r="E141" s="414"/>
      <c r="F141" s="414"/>
      <c r="G141" s="414"/>
      <c r="H141" s="414"/>
      <c r="I141" s="414"/>
      <c r="J141" s="415" t="s">
        <v>295</v>
      </c>
      <c r="K141" s="415"/>
      <c r="L141" s="415"/>
      <c r="M141" s="415"/>
      <c r="N141" s="415"/>
      <c r="O141" s="415"/>
      <c r="P141" s="415"/>
      <c r="Q141" s="415"/>
      <c r="R141" s="415"/>
      <c r="S141" s="415"/>
      <c r="T141" s="415"/>
      <c r="U141" s="415"/>
      <c r="V141" s="415"/>
      <c r="W141" s="415"/>
      <c r="X141" s="415"/>
      <c r="Y141" s="415"/>
      <c r="Z141" s="415"/>
      <c r="AA141" s="415"/>
      <c r="AB141" s="415"/>
      <c r="AC141" s="415"/>
      <c r="AD141" s="415"/>
      <c r="AE141" s="415"/>
      <c r="AF141" s="415"/>
      <c r="AG141" s="415"/>
      <c r="AH141" s="415"/>
      <c r="AI141" s="415"/>
      <c r="AJ141" s="415"/>
      <c r="AK141" s="412" t="str">
        <f aca="false">IF(H7="", "",IF(BA59=0, "", IF(AK59="○", "○", "×")))</f>
        <v/>
      </c>
      <c r="AL141" s="235"/>
      <c r="AM141" s="1"/>
      <c r="AN141" s="132"/>
      <c r="AO141" s="132"/>
      <c r="AP141" s="132"/>
      <c r="AQ141" s="132"/>
      <c r="AR141" s="132"/>
      <c r="AS141" s="132"/>
      <c r="AT141" s="132"/>
      <c r="AU141" s="132"/>
      <c r="AV141" s="132"/>
      <c r="AW141" s="132"/>
      <c r="AX141" s="132"/>
      <c r="AY141" s="132"/>
    </row>
    <row r="142" s="135" customFormat="true" ht="22.25" hidden="false" customHeight="true" outlineLevel="0" collapsed="false">
      <c r="A142" s="132"/>
      <c r="B142" s="420" t="s">
        <v>296</v>
      </c>
      <c r="C142" s="421" t="s">
        <v>297</v>
      </c>
      <c r="D142" s="421"/>
      <c r="E142" s="421"/>
      <c r="F142" s="421"/>
      <c r="G142" s="421"/>
      <c r="H142" s="421"/>
      <c r="I142" s="421"/>
      <c r="J142" s="418" t="s">
        <v>298</v>
      </c>
      <c r="K142" s="418"/>
      <c r="L142" s="418"/>
      <c r="M142" s="418"/>
      <c r="N142" s="418"/>
      <c r="O142" s="418"/>
      <c r="P142" s="418"/>
      <c r="Q142" s="418"/>
      <c r="R142" s="418"/>
      <c r="S142" s="418"/>
      <c r="T142" s="418"/>
      <c r="U142" s="418"/>
      <c r="V142" s="418"/>
      <c r="W142" s="418"/>
      <c r="X142" s="418"/>
      <c r="Y142" s="418"/>
      <c r="Z142" s="418"/>
      <c r="AA142" s="418"/>
      <c r="AB142" s="418"/>
      <c r="AC142" s="418"/>
      <c r="AD142" s="418"/>
      <c r="AE142" s="418"/>
      <c r="AF142" s="418"/>
      <c r="AG142" s="418"/>
      <c r="AH142" s="418"/>
      <c r="AI142" s="418"/>
      <c r="AJ142" s="418"/>
      <c r="AK142" s="412" t="str">
        <f aca="false">IF(H7="", "",IF(OR(AK62="○", AK63="○"), "○", "×"))</f>
        <v/>
      </c>
      <c r="AL142" s="1"/>
      <c r="AM142" s="1"/>
      <c r="AN142" s="1"/>
      <c r="AO142" s="1"/>
      <c r="AP142" s="1"/>
      <c r="AQ142" s="1"/>
      <c r="AR142" s="1"/>
      <c r="AS142" s="1"/>
      <c r="AT142" s="1"/>
      <c r="AU142" s="1"/>
      <c r="AV142" s="1"/>
      <c r="AW142" s="1"/>
      <c r="AX142" s="182"/>
      <c r="AY142" s="1"/>
    </row>
    <row r="143" s="135" customFormat="true" ht="13" hidden="false" customHeight="false" outlineLevel="0" collapsed="false">
      <c r="A143" s="132"/>
      <c r="B143" s="420"/>
      <c r="C143" s="421"/>
      <c r="D143" s="421"/>
      <c r="E143" s="421"/>
      <c r="F143" s="421"/>
      <c r="G143" s="421"/>
      <c r="H143" s="421"/>
      <c r="I143" s="421"/>
      <c r="J143" s="422" t="s">
        <v>299</v>
      </c>
      <c r="K143" s="422"/>
      <c r="L143" s="422"/>
      <c r="M143" s="422"/>
      <c r="N143" s="422"/>
      <c r="O143" s="422"/>
      <c r="P143" s="422"/>
      <c r="Q143" s="422"/>
      <c r="R143" s="422"/>
      <c r="S143" s="422"/>
      <c r="T143" s="422"/>
      <c r="U143" s="422"/>
      <c r="V143" s="422"/>
      <c r="W143" s="422"/>
      <c r="X143" s="422"/>
      <c r="Y143" s="422"/>
      <c r="Z143" s="422"/>
      <c r="AA143" s="422"/>
      <c r="AB143" s="422"/>
      <c r="AC143" s="422"/>
      <c r="AD143" s="422"/>
      <c r="AE143" s="422"/>
      <c r="AF143" s="422"/>
      <c r="AG143" s="422"/>
      <c r="AH143" s="422"/>
      <c r="AI143" s="422"/>
      <c r="AJ143" s="422"/>
      <c r="AK143" s="412" t="str">
        <f aca="false">IF(H7="", "",AK102)</f>
        <v/>
      </c>
      <c r="AL143" s="1"/>
      <c r="AM143" s="1"/>
      <c r="AN143" s="1"/>
      <c r="AO143" s="1"/>
      <c r="AP143" s="1"/>
      <c r="AQ143" s="1"/>
      <c r="AR143" s="1"/>
      <c r="AS143" s="1"/>
      <c r="AT143" s="1"/>
      <c r="AU143" s="1"/>
      <c r="AV143" s="1"/>
      <c r="AW143" s="1"/>
      <c r="AX143" s="182"/>
      <c r="AY143" s="1"/>
    </row>
    <row r="144" s="135" customFormat="true" ht="13" hidden="false" customHeight="false" outlineLevel="0" collapsed="false">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row>
    <row r="145" customFormat="false" ht="17" hidden="false" customHeight="true" outlineLevel="0" collapsed="false">
      <c r="A145" s="1"/>
      <c r="B145" s="410" t="s">
        <v>246</v>
      </c>
      <c r="C145" s="410"/>
      <c r="D145" s="410"/>
      <c r="E145" s="410"/>
      <c r="F145" s="410"/>
      <c r="G145" s="410"/>
      <c r="H145" s="410"/>
      <c r="I145" s="410"/>
      <c r="J145" s="410"/>
      <c r="K145" s="410"/>
      <c r="L145" s="410"/>
      <c r="M145" s="410"/>
      <c r="N145" s="410"/>
      <c r="O145" s="410"/>
      <c r="P145" s="410"/>
      <c r="Q145" s="410"/>
      <c r="R145" s="410"/>
      <c r="S145" s="410"/>
      <c r="T145" s="410"/>
      <c r="U145" s="410"/>
      <c r="V145" s="410"/>
      <c r="W145" s="410"/>
      <c r="X145" s="410"/>
      <c r="Y145" s="410"/>
      <c r="Z145" s="410"/>
      <c r="AA145" s="410"/>
      <c r="AB145" s="410"/>
      <c r="AC145" s="410"/>
      <c r="AD145" s="410"/>
      <c r="AE145" s="410"/>
      <c r="AF145" s="410"/>
      <c r="AG145" s="410"/>
      <c r="AH145" s="410"/>
      <c r="AI145" s="410"/>
      <c r="AJ145" s="410"/>
      <c r="AK145" s="410"/>
      <c r="AL145" s="1"/>
      <c r="AM145" s="1"/>
      <c r="AN145" s="1"/>
      <c r="AO145" s="1"/>
      <c r="AP145" s="1"/>
      <c r="AQ145" s="1"/>
      <c r="AR145" s="1"/>
      <c r="AS145" s="1"/>
      <c r="AT145" s="1"/>
      <c r="AU145" s="1"/>
      <c r="AV145" s="1"/>
      <c r="AW145" s="1"/>
      <c r="AX145" s="1"/>
      <c r="AY145" s="1"/>
    </row>
    <row r="146" customFormat="false" ht="13" hidden="false" customHeight="true" outlineLevel="0" collapsed="false">
      <c r="A146" s="1"/>
      <c r="B146" s="423" t="s">
        <v>155</v>
      </c>
      <c r="C146" s="424" t="s">
        <v>300</v>
      </c>
      <c r="D146" s="424"/>
      <c r="E146" s="424"/>
      <c r="F146" s="424"/>
      <c r="G146" s="424"/>
      <c r="H146" s="424"/>
      <c r="I146" s="424"/>
      <c r="J146" s="424"/>
      <c r="K146" s="424"/>
      <c r="L146" s="424"/>
      <c r="M146" s="424"/>
      <c r="N146" s="424"/>
      <c r="O146" s="424"/>
      <c r="P146" s="424"/>
      <c r="Q146" s="424"/>
      <c r="R146" s="424"/>
      <c r="S146" s="424"/>
      <c r="T146" s="424"/>
      <c r="U146" s="424"/>
      <c r="V146" s="424"/>
      <c r="W146" s="424"/>
      <c r="X146" s="424"/>
      <c r="Y146" s="424"/>
      <c r="Z146" s="424"/>
      <c r="AA146" s="424"/>
      <c r="AB146" s="424"/>
      <c r="AC146" s="424"/>
      <c r="AD146" s="424"/>
      <c r="AE146" s="424"/>
      <c r="AF146" s="424"/>
      <c r="AG146" s="424"/>
      <c r="AH146" s="424"/>
      <c r="AI146" s="424"/>
      <c r="AJ146" s="424"/>
      <c r="AK146" s="412" t="str">
        <f aca="false">IF(H7="", "",AK108)</f>
        <v/>
      </c>
      <c r="AL146" s="1"/>
      <c r="AM146" s="1"/>
      <c r="AN146" s="1"/>
      <c r="AO146" s="1"/>
      <c r="AP146" s="1"/>
      <c r="AQ146" s="1"/>
      <c r="AR146" s="1"/>
      <c r="AS146" s="1"/>
      <c r="AT146" s="1"/>
      <c r="AU146" s="1"/>
      <c r="AV146" s="1"/>
      <c r="AW146" s="1"/>
      <c r="AX146" s="1"/>
      <c r="AY146" s="1"/>
    </row>
    <row r="147" customFormat="false" ht="13" hidden="false" customHeight="true" outlineLevel="0" collapsed="false">
      <c r="A147" s="1"/>
      <c r="B147" s="425" t="s">
        <v>155</v>
      </c>
      <c r="C147" s="426" t="s">
        <v>301</v>
      </c>
      <c r="D147" s="426"/>
      <c r="E147" s="426"/>
      <c r="F147" s="426"/>
      <c r="G147" s="426"/>
      <c r="H147" s="426"/>
      <c r="I147" s="426"/>
      <c r="J147" s="426"/>
      <c r="K147" s="426"/>
      <c r="L147" s="426"/>
      <c r="M147" s="426"/>
      <c r="N147" s="426"/>
      <c r="O147" s="426"/>
      <c r="P147" s="426"/>
      <c r="Q147" s="426"/>
      <c r="R147" s="426"/>
      <c r="S147" s="426"/>
      <c r="T147" s="426"/>
      <c r="U147" s="426"/>
      <c r="V147" s="426"/>
      <c r="W147" s="426"/>
      <c r="X147" s="426"/>
      <c r="Y147" s="426"/>
      <c r="Z147" s="426"/>
      <c r="AA147" s="426"/>
      <c r="AB147" s="426"/>
      <c r="AC147" s="426"/>
      <c r="AD147" s="426"/>
      <c r="AE147" s="426"/>
      <c r="AF147" s="426"/>
      <c r="AG147" s="426"/>
      <c r="AH147" s="426"/>
      <c r="AI147" s="426"/>
      <c r="AJ147" s="426"/>
      <c r="AK147" s="412" t="str">
        <f aca="false">IF(H7="", "",AK120)</f>
        <v/>
      </c>
      <c r="AL147" s="1"/>
      <c r="AM147" s="1"/>
      <c r="AN147" s="1"/>
      <c r="AO147" s="1"/>
      <c r="AP147" s="1"/>
      <c r="AQ147" s="1"/>
      <c r="AR147" s="1"/>
      <c r="AS147" s="1"/>
      <c r="AT147" s="1"/>
      <c r="AU147" s="1"/>
      <c r="AV147" s="1"/>
      <c r="AW147" s="1"/>
      <c r="AX147" s="1"/>
      <c r="AY147" s="1"/>
    </row>
    <row r="148" customFormat="false" ht="4.5" hidden="false" customHeight="true" outlineLevel="0" collapsed="false">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row>
    <row r="149" customFormat="false" ht="23" hidden="false" customHeight="true" outlineLevel="0" collapsed="false">
      <c r="AM149" s="1"/>
      <c r="AN149" s="1"/>
      <c r="AO149" s="1"/>
      <c r="AP149" s="1"/>
      <c r="AQ149" s="1"/>
      <c r="AR149" s="1"/>
      <c r="AS149" s="1"/>
      <c r="AT149" s="1"/>
      <c r="AU149" s="1"/>
      <c r="AV149" s="1"/>
      <c r="AW149" s="1"/>
      <c r="AX149" s="1"/>
      <c r="AY149" s="1"/>
    </row>
    <row r="150" customFormat="false" ht="13.25" hidden="false" customHeight="true" outlineLevel="0" collapsed="false">
      <c r="AM150" s="1"/>
      <c r="AN150" s="1"/>
      <c r="AO150" s="1"/>
      <c r="AP150" s="1"/>
      <c r="AQ150" s="1"/>
      <c r="AR150" s="1"/>
      <c r="AS150" s="1"/>
      <c r="AT150" s="1"/>
      <c r="AU150" s="1"/>
      <c r="AV150" s="1"/>
      <c r="AW150" s="1"/>
      <c r="AX150" s="1"/>
      <c r="AY150" s="1"/>
    </row>
    <row r="151" customFormat="false" ht="13" hidden="false" customHeight="false" outlineLevel="0" collapsed="false">
      <c r="AM151" s="1"/>
      <c r="AN151" s="1"/>
      <c r="AO151" s="1"/>
      <c r="AP151" s="1"/>
      <c r="AQ151" s="1"/>
      <c r="AR151" s="1"/>
      <c r="AS151" s="1"/>
      <c r="AT151" s="1"/>
      <c r="AU151" s="1"/>
      <c r="AV151" s="1"/>
      <c r="AW151" s="1"/>
      <c r="AX151" s="1"/>
      <c r="AY151" s="1"/>
    </row>
    <row r="152" customFormat="false" ht="13" hidden="false" customHeight="false" outlineLevel="0" collapsed="false">
      <c r="AM152" s="1"/>
      <c r="AN152" s="1"/>
      <c r="AO152" s="1"/>
      <c r="AP152" s="1"/>
      <c r="AQ152" s="1"/>
      <c r="AR152" s="1"/>
      <c r="AS152" s="1"/>
      <c r="AT152" s="1"/>
      <c r="AU152" s="1"/>
      <c r="AV152" s="1"/>
      <c r="AW152" s="1"/>
      <c r="AX152" s="1"/>
      <c r="AY152" s="1"/>
    </row>
    <row r="153" customFormat="false" ht="13" hidden="false" customHeight="false" outlineLevel="0" collapsed="false">
      <c r="AM153" s="1"/>
      <c r="AN153" s="1"/>
      <c r="AO153" s="1"/>
      <c r="AP153" s="1"/>
      <c r="AQ153" s="1"/>
      <c r="AR153" s="1"/>
      <c r="AS153" s="1"/>
      <c r="AT153" s="1"/>
      <c r="AU153" s="1"/>
      <c r="AV153" s="1"/>
      <c r="AW153" s="1"/>
      <c r="AX153" s="1"/>
      <c r="AY153" s="1"/>
    </row>
    <row r="154" customFormat="false" ht="13" hidden="false" customHeight="false" outlineLevel="0" collapsed="false">
      <c r="AM154" s="1"/>
      <c r="AN154" s="1"/>
      <c r="AO154" s="1"/>
      <c r="AP154" s="1"/>
      <c r="AQ154" s="1"/>
      <c r="AR154" s="1"/>
      <c r="AS154" s="1"/>
      <c r="AT154" s="1"/>
      <c r="AU154" s="1"/>
      <c r="AV154" s="1"/>
      <c r="AW154" s="1"/>
      <c r="AX154" s="1"/>
      <c r="AY154" s="1"/>
    </row>
    <row r="155" customFormat="false" ht="13" hidden="false" customHeight="false" outlineLevel="0" collapsed="false">
      <c r="AM155" s="1"/>
      <c r="AN155" s="1"/>
      <c r="AO155" s="1"/>
      <c r="AP155" s="1"/>
      <c r="AQ155" s="1"/>
      <c r="AR155" s="1"/>
      <c r="AS155" s="1"/>
      <c r="AT155" s="1"/>
      <c r="AU155" s="1"/>
      <c r="AV155" s="1"/>
      <c r="AW155" s="1"/>
      <c r="AX155" s="1"/>
      <c r="AY155" s="1"/>
    </row>
    <row r="156" customFormat="false" ht="13.25" hidden="false" customHeight="true" outlineLevel="0" collapsed="false">
      <c r="AM156" s="1"/>
      <c r="AN156" s="1"/>
      <c r="AO156" s="1"/>
      <c r="AP156" s="1"/>
      <c r="AQ156" s="1"/>
      <c r="AR156" s="1"/>
      <c r="AS156" s="1"/>
      <c r="AT156" s="1"/>
      <c r="AU156" s="1"/>
      <c r="AV156" s="1"/>
      <c r="AW156" s="1"/>
      <c r="AX156" s="1"/>
      <c r="AY156" s="1"/>
    </row>
    <row r="157" customFormat="false" ht="13" hidden="false" customHeight="false" outlineLevel="0" collapsed="false">
      <c r="AM157" s="1"/>
      <c r="AN157" s="1"/>
      <c r="AO157" s="1"/>
      <c r="AP157" s="1"/>
      <c r="AQ157" s="1"/>
      <c r="AR157" s="1"/>
      <c r="AS157" s="1"/>
      <c r="AT157" s="1"/>
      <c r="AU157" s="1"/>
      <c r="AV157" s="1"/>
      <c r="AW157" s="1"/>
      <c r="AX157" s="1"/>
      <c r="AY157" s="1"/>
    </row>
    <row r="158" customFormat="false" ht="27.65" hidden="false" customHeight="true" outlineLevel="0" collapsed="false">
      <c r="AM158" s="1"/>
      <c r="AN158" s="1"/>
      <c r="AO158" s="1"/>
      <c r="AP158" s="1"/>
      <c r="AQ158" s="1"/>
      <c r="AR158" s="1"/>
      <c r="AS158" s="1"/>
      <c r="AT158" s="1"/>
      <c r="AU158" s="1"/>
      <c r="AV158" s="1"/>
      <c r="AW158" s="1"/>
      <c r="AX158" s="1"/>
      <c r="AY158" s="1"/>
    </row>
    <row r="159" customFormat="false" ht="27" hidden="false" customHeight="true" outlineLevel="0" collapsed="false">
      <c r="AM159" s="1"/>
      <c r="AN159" s="1"/>
      <c r="AO159" s="1"/>
      <c r="AP159" s="1"/>
      <c r="AQ159" s="1"/>
      <c r="AR159" s="1"/>
      <c r="AS159" s="1"/>
      <c r="AT159" s="1"/>
      <c r="AU159" s="1"/>
      <c r="AV159" s="1"/>
      <c r="AW159" s="1"/>
      <c r="AX159" s="1"/>
      <c r="AY159" s="1"/>
    </row>
    <row r="160" customFormat="false" ht="20" hidden="false" customHeight="true" outlineLevel="0" collapsed="false">
      <c r="AM160" s="1"/>
      <c r="AN160" s="390"/>
      <c r="AO160" s="390"/>
      <c r="AP160" s="390"/>
      <c r="AQ160" s="390"/>
      <c r="AR160" s="390"/>
      <c r="AS160" s="390"/>
      <c r="AT160" s="390"/>
      <c r="AU160" s="390"/>
      <c r="AV160" s="390"/>
      <c r="AW160" s="390"/>
      <c r="AX160" s="390"/>
      <c r="AY160" s="390"/>
      <c r="AZ160" s="427"/>
    </row>
    <row r="161" customFormat="false" ht="18" hidden="false" customHeight="true" outlineLevel="0" collapsed="false">
      <c r="AM161" s="1"/>
      <c r="AN161" s="390"/>
      <c r="AO161" s="390"/>
      <c r="AP161" s="390"/>
      <c r="AQ161" s="390"/>
      <c r="AR161" s="390"/>
      <c r="AS161" s="390"/>
      <c r="AT161" s="390"/>
      <c r="AU161" s="390"/>
      <c r="AV161" s="390"/>
      <c r="AW161" s="390"/>
      <c r="AX161" s="390"/>
      <c r="AY161" s="390"/>
      <c r="AZ161" s="427"/>
      <c r="BA161" s="427"/>
      <c r="BB161" s="427"/>
      <c r="BC161" s="427"/>
      <c r="BD161" s="427"/>
    </row>
    <row r="162" s="427" customFormat="true" ht="13" hidden="false" customHeight="false" outlineLevel="0" collapsed="false">
      <c r="AM162" s="1"/>
      <c r="AN162" s="390"/>
      <c r="AO162" s="390"/>
      <c r="AP162" s="390"/>
      <c r="AQ162" s="390"/>
      <c r="AR162" s="390"/>
      <c r="AS162" s="390"/>
      <c r="AT162" s="390"/>
      <c r="AU162" s="390"/>
      <c r="AV162" s="390"/>
      <c r="AW162" s="390"/>
      <c r="AX162" s="390"/>
      <c r="AY162" s="390"/>
    </row>
    <row r="163" s="427" customFormat="true" ht="13" hidden="false" customHeight="false" outlineLevel="0" collapsed="false">
      <c r="AM163" s="1"/>
      <c r="AN163" s="1"/>
      <c r="AO163" s="1"/>
      <c r="AP163" s="1"/>
      <c r="AQ163" s="1"/>
      <c r="AR163" s="1"/>
      <c r="AS163" s="1"/>
      <c r="AT163" s="1"/>
      <c r="AU163" s="1"/>
      <c r="AV163" s="1"/>
      <c r="AW163" s="1"/>
      <c r="AX163" s="1"/>
      <c r="AY163" s="1"/>
    </row>
    <row r="164" s="427" customFormat="true" ht="24" hidden="false" customHeight="true" outlineLevel="0" collapsed="false">
      <c r="AM164" s="1"/>
      <c r="AN164" s="1"/>
      <c r="AO164" s="1"/>
      <c r="AP164" s="1"/>
      <c r="AQ164" s="1"/>
      <c r="AR164" s="1"/>
      <c r="AS164" s="1"/>
      <c r="AT164" s="1"/>
      <c r="AU164" s="1"/>
      <c r="AV164" s="1"/>
      <c r="AW164" s="1"/>
      <c r="AX164" s="1"/>
      <c r="AY164" s="1"/>
    </row>
    <row r="165" customFormat="false" ht="26.4" hidden="false" customHeight="true" outlineLevel="0" collapsed="false">
      <c r="AM165" s="1"/>
      <c r="AN165" s="1"/>
      <c r="AO165" s="1"/>
      <c r="AP165" s="1"/>
      <c r="AQ165" s="1"/>
      <c r="AR165" s="1"/>
      <c r="AS165" s="1"/>
      <c r="AT165" s="1"/>
      <c r="AU165" s="1"/>
      <c r="AV165" s="1"/>
      <c r="AW165" s="1"/>
      <c r="AX165" s="1"/>
      <c r="AY165" s="1"/>
    </row>
    <row r="166" customFormat="false" ht="34.25" hidden="false" customHeight="true" outlineLevel="0" collapsed="false">
      <c r="AM166" s="1"/>
      <c r="AN166" s="1"/>
      <c r="AO166" s="1"/>
      <c r="AP166" s="1"/>
      <c r="AQ166" s="1"/>
      <c r="AR166" s="1"/>
      <c r="AS166" s="1"/>
      <c r="AT166" s="1"/>
      <c r="AU166" s="1"/>
      <c r="AV166" s="1"/>
      <c r="AW166" s="1"/>
      <c r="AX166" s="1"/>
      <c r="AY166" s="1"/>
    </row>
    <row r="167" customFormat="false" ht="33.65" hidden="false" customHeight="true" outlineLevel="0" collapsed="false">
      <c r="AM167" s="1"/>
      <c r="AN167" s="1"/>
      <c r="AO167" s="1"/>
      <c r="AP167" s="1"/>
      <c r="AQ167" s="1"/>
      <c r="AR167" s="1"/>
      <c r="AS167" s="1"/>
      <c r="AT167" s="1"/>
      <c r="AU167" s="1"/>
      <c r="AV167" s="1"/>
      <c r="AW167" s="1"/>
      <c r="AX167" s="1"/>
      <c r="AY167" s="1"/>
    </row>
    <row r="168" customFormat="false" ht="15.65" hidden="false" customHeight="true" outlineLevel="0" collapsed="false">
      <c r="AM168" s="1"/>
      <c r="AN168" s="1"/>
      <c r="AO168" s="1"/>
      <c r="AP168" s="1"/>
      <c r="AQ168" s="1"/>
      <c r="AR168" s="1"/>
      <c r="AS168" s="1"/>
      <c r="AT168" s="1"/>
      <c r="AU168" s="1"/>
      <c r="AV168" s="1"/>
      <c r="AW168" s="1"/>
      <c r="AX168" s="1"/>
      <c r="AY168" s="1"/>
    </row>
    <row r="169" customFormat="false" ht="13" hidden="false" customHeight="false" outlineLevel="0" collapsed="false">
      <c r="AM169" s="1"/>
      <c r="AN169" s="1"/>
      <c r="AO169" s="1"/>
      <c r="AP169" s="1"/>
      <c r="AQ169" s="1"/>
      <c r="AR169" s="1"/>
      <c r="AS169" s="1"/>
      <c r="AT169" s="1"/>
      <c r="AU169" s="1"/>
      <c r="AV169" s="1"/>
      <c r="AW169" s="1"/>
      <c r="AX169" s="1"/>
      <c r="AY169" s="1"/>
    </row>
  </sheetData>
  <sheetProtection algorithmName="SHA-512" hashValue="vhn58AN7MtKHfoFkvWJlnZVhJm6YsmFPhylMKSAipYFn2A1YztYVOpvd0zEF+f+jVlTxrtS9OFdcmfOvB0POQg==" saltValue="+IXj4KMXxuXDhhuk7rMr/g==" spinCount="100000" sheet="true" formatCells="false" formatColumns="false" formatRows="false" sort="false" autoFilter="false"/>
  <mergeCells count="221">
    <mergeCell ref="AC1:AE1"/>
    <mergeCell ref="AF1:AK1"/>
    <mergeCell ref="BA1:BE1"/>
    <mergeCell ref="BA2:BE3"/>
    <mergeCell ref="B3:AK3"/>
    <mergeCell ref="A4:AK4"/>
    <mergeCell ref="B6:G6"/>
    <mergeCell ref="H6:AK6"/>
    <mergeCell ref="B7:G7"/>
    <mergeCell ref="H7:AK7"/>
    <mergeCell ref="B8:G10"/>
    <mergeCell ref="I8:L8"/>
    <mergeCell ref="H9:AK9"/>
    <mergeCell ref="H10:AK10"/>
    <mergeCell ref="B11:G11"/>
    <mergeCell ref="H11:AK11"/>
    <mergeCell ref="B12:G12"/>
    <mergeCell ref="H12:AK12"/>
    <mergeCell ref="B13:G13"/>
    <mergeCell ref="H13:K13"/>
    <mergeCell ref="L13:U13"/>
    <mergeCell ref="V13:Y13"/>
    <mergeCell ref="Z13:AK13"/>
    <mergeCell ref="B16:W16"/>
    <mergeCell ref="C17:P17"/>
    <mergeCell ref="Q17:V17"/>
    <mergeCell ref="C18:P18"/>
    <mergeCell ref="Q18:V18"/>
    <mergeCell ref="AM18:AY18"/>
    <mergeCell ref="C19:P19"/>
    <mergeCell ref="Q19:V19"/>
    <mergeCell ref="Y19:Y20"/>
    <mergeCell ref="AM19:AY19"/>
    <mergeCell ref="C20:P20"/>
    <mergeCell ref="Q20:V20"/>
    <mergeCell ref="C23:AK23"/>
    <mergeCell ref="C24:AK24"/>
    <mergeCell ref="B26:AK26"/>
    <mergeCell ref="B27:AK27"/>
    <mergeCell ref="B28:Z28"/>
    <mergeCell ref="C29:S29"/>
    <mergeCell ref="T29:Y29"/>
    <mergeCell ref="AB29:AB30"/>
    <mergeCell ref="AM29:AY30"/>
    <mergeCell ref="C30:S30"/>
    <mergeCell ref="T30:Y30"/>
    <mergeCell ref="C33:AK33"/>
    <mergeCell ref="B35:AK35"/>
    <mergeCell ref="B36:Z36"/>
    <mergeCell ref="C37:S37"/>
    <mergeCell ref="T37:X37"/>
    <mergeCell ref="AM37:AY37"/>
    <mergeCell ref="C38:S38"/>
    <mergeCell ref="T38:X38"/>
    <mergeCell ref="AB38:AD38"/>
    <mergeCell ref="AM38:AY38"/>
    <mergeCell ref="C39:S40"/>
    <mergeCell ref="T39:X39"/>
    <mergeCell ref="U40:W40"/>
    <mergeCell ref="AM42:AY43"/>
    <mergeCell ref="BA42:BD42"/>
    <mergeCell ref="B43:AJ43"/>
    <mergeCell ref="BA43:BD43"/>
    <mergeCell ref="B44:AK44"/>
    <mergeCell ref="B45:AK45"/>
    <mergeCell ref="AM45:AY46"/>
    <mergeCell ref="BA45:BD45"/>
    <mergeCell ref="B46:AJ46"/>
    <mergeCell ref="BA46:BD46"/>
    <mergeCell ref="B48:AK48"/>
    <mergeCell ref="BA48:BD48"/>
    <mergeCell ref="B49:AJ49"/>
    <mergeCell ref="BA49:BD49"/>
    <mergeCell ref="AM52:AY52"/>
    <mergeCell ref="D55:AI55"/>
    <mergeCell ref="G56:AJ56"/>
    <mergeCell ref="AM56:AY56"/>
    <mergeCell ref="B58:AK58"/>
    <mergeCell ref="BA58:BD58"/>
    <mergeCell ref="B59:AJ59"/>
    <mergeCell ref="BA59:BD59"/>
    <mergeCell ref="B61:AK61"/>
    <mergeCell ref="B62:AJ62"/>
    <mergeCell ref="B63:AJ63"/>
    <mergeCell ref="AI65:AK65"/>
    <mergeCell ref="C66:AK66"/>
    <mergeCell ref="AI68:AK68"/>
    <mergeCell ref="C69:AK69"/>
    <mergeCell ref="B71:D71"/>
    <mergeCell ref="E71:AK71"/>
    <mergeCell ref="B72:D75"/>
    <mergeCell ref="E72:F72"/>
    <mergeCell ref="G72:AK72"/>
    <mergeCell ref="AM72:AX73"/>
    <mergeCell ref="BA72:BA75"/>
    <mergeCell ref="E73:F73"/>
    <mergeCell ref="G73:AJ73"/>
    <mergeCell ref="E74:F74"/>
    <mergeCell ref="G74:AK74"/>
    <mergeCell ref="E75:F75"/>
    <mergeCell ref="G75:AJ75"/>
    <mergeCell ref="B76:D79"/>
    <mergeCell ref="E76:F76"/>
    <mergeCell ref="G76:AK76"/>
    <mergeCell ref="AM76:AX77"/>
    <mergeCell ref="BA76:BA79"/>
    <mergeCell ref="E77:F77"/>
    <mergeCell ref="G77:AJ77"/>
    <mergeCell ref="E78:F78"/>
    <mergeCell ref="G78:AK78"/>
    <mergeCell ref="E79:F79"/>
    <mergeCell ref="G79:AK79"/>
    <mergeCell ref="B80:D83"/>
    <mergeCell ref="E80:F80"/>
    <mergeCell ref="G80:AJ80"/>
    <mergeCell ref="AM80:AX81"/>
    <mergeCell ref="BA80:BA83"/>
    <mergeCell ref="E81:F81"/>
    <mergeCell ref="G81:AK81"/>
    <mergeCell ref="E82:F82"/>
    <mergeCell ref="G82:AK82"/>
    <mergeCell ref="E83:F83"/>
    <mergeCell ref="G83:AK83"/>
    <mergeCell ref="B84:D87"/>
    <mergeCell ref="E84:F84"/>
    <mergeCell ref="G84:AK84"/>
    <mergeCell ref="AM84:AX85"/>
    <mergeCell ref="BA84:BA87"/>
    <mergeCell ref="E85:F85"/>
    <mergeCell ref="G85:AK85"/>
    <mergeCell ref="E86:F86"/>
    <mergeCell ref="G86:AK86"/>
    <mergeCell ref="E87:F87"/>
    <mergeCell ref="G87:AK87"/>
    <mergeCell ref="B88:D95"/>
    <mergeCell ref="E88:F88"/>
    <mergeCell ref="G88:AK88"/>
    <mergeCell ref="AM88:AX88"/>
    <mergeCell ref="BA88:BA95"/>
    <mergeCell ref="E89:F89"/>
    <mergeCell ref="G89:AJ89"/>
    <mergeCell ref="E90:F90"/>
    <mergeCell ref="G90:AK90"/>
    <mergeCell ref="AM90:AX91"/>
    <mergeCell ref="E91:F91"/>
    <mergeCell ref="G91:AJ91"/>
    <mergeCell ref="E92:F92"/>
    <mergeCell ref="G92:AK92"/>
    <mergeCell ref="E93:F93"/>
    <mergeCell ref="G93:AK93"/>
    <mergeCell ref="E94:F94"/>
    <mergeCell ref="G94:AK94"/>
    <mergeCell ref="E95:F95"/>
    <mergeCell ref="G95:AK95"/>
    <mergeCell ref="B96:D99"/>
    <mergeCell ref="E96:F96"/>
    <mergeCell ref="G96:AK96"/>
    <mergeCell ref="AM96:AX97"/>
    <mergeCell ref="BA96:BA99"/>
    <mergeCell ref="E97:F97"/>
    <mergeCell ref="G97:AJ97"/>
    <mergeCell ref="E98:F98"/>
    <mergeCell ref="G98:AJ98"/>
    <mergeCell ref="E99:F99"/>
    <mergeCell ref="G99:AJ99"/>
    <mergeCell ref="B101:AK101"/>
    <mergeCell ref="C102:AJ102"/>
    <mergeCell ref="AM102:AX103"/>
    <mergeCell ref="B103:E104"/>
    <mergeCell ref="G103:AK103"/>
    <mergeCell ref="G104:AK104"/>
    <mergeCell ref="B108:AD108"/>
    <mergeCell ref="AE108:AJ108"/>
    <mergeCell ref="AM108:AY108"/>
    <mergeCell ref="C109:AD109"/>
    <mergeCell ref="AE109:AK109"/>
    <mergeCell ref="C110:AD110"/>
    <mergeCell ref="AE110:AK110"/>
    <mergeCell ref="C111:AD111"/>
    <mergeCell ref="AE111:AK111"/>
    <mergeCell ref="C112:AD112"/>
    <mergeCell ref="AE112:AK112"/>
    <mergeCell ref="C113:AD113"/>
    <mergeCell ref="AE113:AK113"/>
    <mergeCell ref="C114:AD114"/>
    <mergeCell ref="AE114:AK114"/>
    <mergeCell ref="C115:AD115"/>
    <mergeCell ref="AE115:AK115"/>
    <mergeCell ref="C118:AK118"/>
    <mergeCell ref="C122:AI122"/>
    <mergeCell ref="E124:F124"/>
    <mergeCell ref="H124:I124"/>
    <mergeCell ref="K124:L124"/>
    <mergeCell ref="O124:Q124"/>
    <mergeCell ref="R124:AI124"/>
    <mergeCell ref="N125:Q125"/>
    <mergeCell ref="R125:S125"/>
    <mergeCell ref="T125:X125"/>
    <mergeCell ref="Y125:Z125"/>
    <mergeCell ref="AA125:AI125"/>
    <mergeCell ref="B132:AK132"/>
    <mergeCell ref="B133:AJ133"/>
    <mergeCell ref="B135:AK135"/>
    <mergeCell ref="C136:I136"/>
    <mergeCell ref="J136:AJ136"/>
    <mergeCell ref="C137:I137"/>
    <mergeCell ref="J137:AJ137"/>
    <mergeCell ref="J138:AJ138"/>
    <mergeCell ref="C139:I139"/>
    <mergeCell ref="J139:AJ139"/>
    <mergeCell ref="C140:I140"/>
    <mergeCell ref="J140:AJ140"/>
    <mergeCell ref="C141:I141"/>
    <mergeCell ref="J141:AJ141"/>
    <mergeCell ref="B142:B143"/>
    <mergeCell ref="C142:I143"/>
    <mergeCell ref="J142:AJ142"/>
    <mergeCell ref="J143:AJ143"/>
    <mergeCell ref="B145:AK145"/>
    <mergeCell ref="C146:AJ146"/>
    <mergeCell ref="C147:AJ147"/>
  </mergeCells>
  <conditionalFormatting sqref="X18:Y18">
    <cfRule type="expression" priority="2" aboveAverage="0" equalAverage="0" bottom="0" percent="0" rank="0" text="" dxfId="4">
      <formula>$Y$18&lt;&gt;"×"</formula>
    </cfRule>
  </conditionalFormatting>
  <conditionalFormatting sqref="AM18:AY18">
    <cfRule type="expression" priority="3" aboveAverage="0" equalAverage="0" bottom="0" percent="0" rank="0" text="" dxfId="5">
      <formula>$Y$18&lt;&gt;"×"</formula>
    </cfRule>
  </conditionalFormatting>
  <conditionalFormatting sqref="AM19:AY19">
    <cfRule type="expression" priority="4" aboveAverage="0" equalAverage="0" bottom="0" percent="0" rank="0" text="" dxfId="6">
      <formula>OR($Y$19="○", $Y$19="")</formula>
    </cfRule>
  </conditionalFormatting>
  <conditionalFormatting sqref="AM29:AY30">
    <cfRule type="expression" priority="5" aboveAverage="0" equalAverage="0" bottom="0" percent="0" rank="0" text="" dxfId="7">
      <formula>$AB$29="○"</formula>
    </cfRule>
  </conditionalFormatting>
  <conditionalFormatting sqref="AM37:AY37">
    <cfRule type="expression" priority="6" aboveAverage="0" equalAverage="0" bottom="0" percent="0" rank="0" text="" dxfId="8">
      <formula>$AH$37&lt;&gt;"×"</formula>
    </cfRule>
  </conditionalFormatting>
  <conditionalFormatting sqref="AM37:AY38">
    <cfRule type="expression" priority="7" aboveAverage="0" equalAverage="0" bottom="0" percent="0" rank="0" text="" dxfId="9">
      <formula>AND($AH$37&lt;&gt;"×",$AH$38&lt;&gt;"×")</formula>
    </cfRule>
  </conditionalFormatting>
  <conditionalFormatting sqref="AM38:AY38">
    <cfRule type="expression" priority="8" aboveAverage="0" equalAverage="0" bottom="0" percent="0" rank="0" text="" dxfId="10">
      <formula>$AH$38&lt;&gt;"×"</formula>
    </cfRule>
  </conditionalFormatting>
  <conditionalFormatting sqref="AM102:AX103">
    <cfRule type="expression" priority="9" aboveAverage="0" equalAverage="0" bottom="0" percent="0" rank="0" text="" dxfId="11">
      <formula>$AK$102&lt;&gt;"×"</formula>
    </cfRule>
  </conditionalFormatting>
  <conditionalFormatting sqref="AM108:AY108 AM62:AY64">
    <cfRule type="expression" priority="10" aboveAverage="0" equalAverage="0" bottom="0" percent="0" rank="0" text="" dxfId="12">
      <formula>$AK$108&lt;&gt;"×"</formula>
    </cfRule>
  </conditionalFormatting>
  <conditionalFormatting sqref="AM18:AY19">
    <cfRule type="expression" priority="11" aboveAverage="0" equalAverage="0" bottom="0" percent="0" rank="0" text="" dxfId="13">
      <formula>AND($Y$18&lt;&gt;"×",$Y$19="○")</formula>
    </cfRule>
  </conditionalFormatting>
  <conditionalFormatting sqref="AM52:AY52">
    <cfRule type="expression" priority="12" aboveAverage="0" equalAverage="0" bottom="0" percent="0" rank="0" text="" dxfId="14">
      <formula>$AK$51&lt;&gt;"×"</formula>
    </cfRule>
  </conditionalFormatting>
  <conditionalFormatting sqref="AK137">
    <cfRule type="expression" priority="13" aboveAverage="0" equalAverage="0" bottom="0" percent="0" rank="0" text="" dxfId="15">
      <formula>AND($AK$137="", $H$7&lt;&gt;"")</formula>
    </cfRule>
  </conditionalFormatting>
  <conditionalFormatting sqref="AK139">
    <cfRule type="expression" priority="14" aboveAverage="0" equalAverage="0" bottom="0" percent="0" rank="0" text="" dxfId="16">
      <formula>AND($AK$139="", $H$7&lt;&gt;"")</formula>
    </cfRule>
  </conditionalFormatting>
  <conditionalFormatting sqref="AK140">
    <cfRule type="expression" priority="15" aboveAverage="0" equalAverage="0" bottom="0" percent="0" rank="0" text="" dxfId="17">
      <formula>AND($AK$140="", $H$7&lt;&gt;"")</formula>
    </cfRule>
  </conditionalFormatting>
  <conditionalFormatting sqref="AK141">
    <cfRule type="expression" priority="16" aboveAverage="0" equalAverage="0" bottom="0" percent="0" rank="0" text="" dxfId="18">
      <formula>AND($AK$141="", $H$7&lt;&gt;"")</formula>
    </cfRule>
  </conditionalFormatting>
  <conditionalFormatting sqref="AK143">
    <cfRule type="expression" priority="17" aboveAverage="0" equalAverage="0" bottom="0" percent="0" rank="0" text="" dxfId="19">
      <formula>AND($AK$143="", $H$7&lt;&gt;"")</formula>
    </cfRule>
  </conditionalFormatting>
  <conditionalFormatting sqref="Z20">
    <cfRule type="expression" priority="18" aboveAverage="0" equalAverage="0" bottom="0" percent="0" rank="0" text="" dxfId="20">
      <formula>#ref!="○"</formula>
    </cfRule>
  </conditionalFormatting>
  <conditionalFormatting sqref="AM42:AY43">
    <cfRule type="expression" priority="19" aboveAverage="0" equalAverage="0" bottom="0" percent="0" rank="0" text="" dxfId="21">
      <formula>$AK$43=""</formula>
    </cfRule>
  </conditionalFormatting>
  <conditionalFormatting sqref="AM45:AY46">
    <cfRule type="expression" priority="20" aboveAverage="0" equalAverage="0" bottom="0" percent="0" rank="0" text="" dxfId="22">
      <formula>$AK$46=""</formula>
    </cfRule>
  </conditionalFormatting>
  <conditionalFormatting sqref="B51:AK56">
    <cfRule type="expression" priority="21" aboveAverage="0" equalAverage="0" bottom="0" percent="0" rank="0" text="" dxfId="23">
      <formula>$AK$49="○"</formula>
    </cfRule>
  </conditionalFormatting>
  <conditionalFormatting sqref="B49:AK56 B103:AK104 B102:C102 AK102 B101:AK101">
    <cfRule type="expression" priority="22" aboveAverage="0" equalAverage="0" bottom="0" percent="0" rank="0" text="" dxfId="24">
      <formula>AND($BA$49=0, $H$7&lt;&gt;"")</formula>
    </cfRule>
  </conditionalFormatting>
  <conditionalFormatting sqref="B59:AK59">
    <cfRule type="expression" priority="23" aboveAverage="0" equalAverage="0" bottom="0" percent="0" rank="0" text="" dxfId="25">
      <formula>AND($BA$59=0, $H$7&lt;&gt;"")</formula>
    </cfRule>
  </conditionalFormatting>
  <conditionalFormatting sqref="B46:AK46">
    <cfRule type="expression" priority="24" aboveAverage="0" equalAverage="0" bottom="0" percent="0" rank="0" text="" dxfId="26">
      <formula>AND($BA$46=0, $H$7&lt;&gt;"")</formula>
    </cfRule>
  </conditionalFormatting>
  <conditionalFormatting sqref="AN71:AZ71">
    <cfRule type="expression" priority="25" aboveAverage="0" equalAverage="0" bottom="0" percent="0" rank="0" text="" dxfId="27">
      <formula>OR(#ref!="該当",AND(#ref!="該当",#ref!="○"))</formula>
    </cfRule>
  </conditionalFormatting>
  <conditionalFormatting sqref="AM56:AY56">
    <cfRule type="expression" priority="26" aboveAverage="0" equalAverage="0" bottom="0" percent="0" rank="0" text="" dxfId="28">
      <formula>OR(AND($BA$56=0),AND($BA$56=1,$F$56&lt;&gt;""))</formula>
    </cfRule>
  </conditionalFormatting>
  <conditionalFormatting sqref="B63:AK77 B89:AK104 B88:G88 B79:AK87 B78:G78">
    <cfRule type="expression" priority="27" aboveAverage="0" equalAverage="0" bottom="0" percent="0" rank="0" text="" dxfId="29">
      <formula>$AK$62="○"</formula>
    </cfRule>
  </conditionalFormatting>
  <conditionalFormatting sqref="AM72:AX73">
    <cfRule type="expression" priority="28" aboveAverage="0" equalAverage="0" bottom="0" percent="0" rank="0" text="" dxfId="30">
      <formula>OR(AND($AI$65="該当", $BA$72&gt;=2), AND($AI$65="", $BA$72&gt;=1), $AK$62="○")</formula>
    </cfRule>
  </conditionalFormatting>
  <conditionalFormatting sqref="AM76:AX77">
    <cfRule type="expression" priority="29" aboveAverage="0" equalAverage="0" bottom="0" percent="0" rank="0" text="" dxfId="31">
      <formula>OR(AND($AI$65="該当",$BA$76&gt;=2), AND($AI$65="", $BA$76&gt;=1), $AK$62="○")</formula>
    </cfRule>
  </conditionalFormatting>
  <conditionalFormatting sqref="AM80:AX81">
    <cfRule type="expression" priority="30" aboveAverage="0" equalAverage="0" bottom="0" percent="0" rank="0" text="" dxfId="32">
      <formula>OR(AND($AI$65="該当", $BA$80&gt;=2), AND($AI$65="", $BA$80&gt;=1), $AK$62="○")</formula>
    </cfRule>
  </conditionalFormatting>
  <conditionalFormatting sqref="AM84:AX85">
    <cfRule type="expression" priority="31" aboveAverage="0" equalAverage="0" bottom="0" percent="0" rank="0" text="" dxfId="33">
      <formula>OR(AND($AI$65="該当", $BA$84&gt;=2), AND($AI$65="", $BA$84&gt;=1), $AK$62="○")</formula>
    </cfRule>
  </conditionalFormatting>
  <conditionalFormatting sqref="AM90:AX91">
    <cfRule type="expression" priority="32" aboveAverage="0" equalAverage="0" bottom="0" percent="0" rank="0" text="" dxfId="34">
      <formula>OR(AND($AI$65="該当", $BA$88&gt;=3), AND($AI$65="", $BA$88&gt;=2), $AK$62="○")</formula>
    </cfRule>
  </conditionalFormatting>
  <conditionalFormatting sqref="AM96:AX97">
    <cfRule type="expression" priority="33" aboveAverage="0" equalAverage="0" bottom="0" percent="0" rank="0" text="" dxfId="35">
      <formula>OR(AND($AI$65="該当", $BA$96&gt;=2), AND($AI$65="", $BA$96&gt;=1), $AK$62="○")</formula>
    </cfRule>
  </conditionalFormatting>
  <conditionalFormatting sqref="AM88:AX88">
    <cfRule type="expression" priority="34" aboveAverage="0" equalAverage="0" bottom="0" percent="0" rank="0" text="" dxfId="36">
      <formula>OR($AI$65="", $E$88&lt;&gt;"", $E$89&lt;&gt;"", $AK$62="✓")</formula>
    </cfRule>
  </conditionalFormatting>
  <conditionalFormatting sqref="B39:AK40 B37:C38 T37:AK38">
    <cfRule type="expression" priority="35" aboveAverage="0" equalAverage="0" bottom="0" percent="0" rank="0" text="" dxfId="37">
      <formula>AND($T$37=0, $H$7&lt;&gt;"")</formula>
    </cfRule>
  </conditionalFormatting>
  <conditionalFormatting sqref="A5:AL36 A89:AL148 A88:G88 AL88 A39:AL77 A37:C38 T37:AL38 A79:AL87 A78:G78 AL78">
    <cfRule type="expression" priority="36" aboveAverage="0" equalAverage="0" bottom="0" percent="0" rank="0" text="" dxfId="38">
      <formula>$A$4&lt;&gt;""</formula>
    </cfRule>
  </conditionalFormatting>
  <dataValidations count="3">
    <dataValidation allowBlank="true" operator="between" showDropDown="false" showErrorMessage="true" showInputMessage="true" sqref="B13 L13 E124:F124 H124:I124 K124:L124 T125 X126:X127" type="none">
      <formula1>0</formula1>
      <formula2>0</formula2>
    </dataValidation>
    <dataValidation allowBlank="true" operator="between" showDropDown="false" showErrorMessage="true" showInputMessage="true" sqref="AK62" type="list">
      <formula1>【参考】数式用３!$AM$2:$AM$3</formula1>
      <formula2>0</formula2>
    </dataValidation>
    <dataValidation allowBlank="true" operator="between" showDropDown="false" showErrorMessage="true" showInputMessage="true" sqref="E72:F99" type="list">
      <formula1>【参考】数式用!$Y$3:$Y$5</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3" manualBreakCount="3">
    <brk id="41" man="true" max="16383" min="0"/>
    <brk id="60" man="true" max="16383" min="0"/>
    <brk id="105" man="true" max="16383" min="0"/>
  </rowBreaks>
  <drawing r:id="rId2"/>
  <legacyDrawing r:id="rId3"/>
  <mc:AlternateContent xmlns:mc="http://schemas.openxmlformats.org/markup-compatibility/2006">
    <mc:Choice Requires="x14">
      <controls>
        <mc:AlternateContent xmlns:mc="http://schemas.openxmlformats.org/markup-compatibility/2006">
          <mc:Choice Requires="x14">
            <control shapeId="1001" r:id="rId4" name="">
              <controlPr defaultSize="0" locked="1" autoFill="0" autoLine="0" autoPict="0" print="true" altText="Check Box 51">
                <anchor moveWithCells="true" sizeWithCells="false">
                  <from>
                    <xdr:col>0</xdr:col>
                    <xdr:colOff>190440</xdr:colOff>
                    <xdr:row>54</xdr:row>
                    <xdr:rowOff>552600</xdr:rowOff>
                  </from>
                  <to>
                    <xdr:col>1</xdr:col>
                    <xdr:colOff>-102240</xdr:colOff>
                    <xdr:row>55</xdr:row>
                    <xdr:rowOff>412920</xdr:rowOff>
                  </to>
                </anchor>
              </controlPr>
            </control>
          </mc:Choice>
        </mc:AlternateContent>
        <mc:AlternateContent xmlns:mc="http://schemas.openxmlformats.org/markup-compatibility/2006">
          <mc:Choice Requires="x14">
            <control shapeId="1002" r:id="rId5" name="">
              <controlPr defaultSize="0" locked="1" autoFill="0" autoLine="0" autoPict="0" print="true" altText="Check Box 52">
                <anchor moveWithCells="true" sizeWithCells="false">
                  <from>
                    <xdr:col>1</xdr:col>
                    <xdr:colOff>23760</xdr:colOff>
                    <xdr:row>109</xdr:row>
                    <xdr:rowOff>38160</xdr:rowOff>
                  </from>
                  <to>
                    <xdr:col>2</xdr:col>
                    <xdr:colOff>9360</xdr:colOff>
                    <xdr:row>110</xdr:row>
                    <xdr:rowOff>38160</xdr:rowOff>
                  </to>
                </anchor>
              </controlPr>
            </control>
          </mc:Choice>
        </mc:AlternateContent>
        <mc:AlternateContent xmlns:mc="http://schemas.openxmlformats.org/markup-compatibility/2006">
          <mc:Choice Requires="x14">
            <control shapeId="1003" r:id="rId6" name="">
              <controlPr defaultSize="0" locked="1" autoFill="0" autoLine="0" autoPict="0" print="true" altText="Check Box 53">
                <anchor moveWithCells="true" sizeWithCells="false">
                  <from>
                    <xdr:col>1</xdr:col>
                    <xdr:colOff>23760</xdr:colOff>
                    <xdr:row>110</xdr:row>
                    <xdr:rowOff>38160</xdr:rowOff>
                  </from>
                  <to>
                    <xdr:col>2</xdr:col>
                    <xdr:colOff>9360</xdr:colOff>
                    <xdr:row>111</xdr:row>
                    <xdr:rowOff>0</xdr:rowOff>
                  </to>
                </anchor>
              </controlPr>
            </control>
          </mc:Choice>
        </mc:AlternateContent>
        <mc:AlternateContent xmlns:mc="http://schemas.openxmlformats.org/markup-compatibility/2006">
          <mc:Choice Requires="x14">
            <control shapeId="1004" r:id="rId7" name="">
              <controlPr defaultSize="0" locked="1" autoFill="0" autoLine="0" autoPict="0" print="true" altText="Check Box 54">
                <anchor moveWithCells="true" sizeWithCells="false">
                  <from>
                    <xdr:col>1</xdr:col>
                    <xdr:colOff>23760</xdr:colOff>
                    <xdr:row>111</xdr:row>
                    <xdr:rowOff>38160</xdr:rowOff>
                  </from>
                  <to>
                    <xdr:col>2</xdr:col>
                    <xdr:colOff>9360</xdr:colOff>
                    <xdr:row>112</xdr:row>
                    <xdr:rowOff>38160</xdr:rowOff>
                  </to>
                </anchor>
              </controlPr>
            </control>
          </mc:Choice>
        </mc:AlternateContent>
        <mc:AlternateContent xmlns:mc="http://schemas.openxmlformats.org/markup-compatibility/2006">
          <mc:Choice Requires="x14">
            <control shapeId="1005" r:id="rId8" name="">
              <controlPr defaultSize="0" locked="1" autoFill="0" autoLine="0" autoPict="0" print="true" altText="Check Box 55">
                <anchor moveWithCells="true" sizeWithCells="false">
                  <from>
                    <xdr:col>1</xdr:col>
                    <xdr:colOff>23760</xdr:colOff>
                    <xdr:row>112</xdr:row>
                    <xdr:rowOff>38160</xdr:rowOff>
                  </from>
                  <to>
                    <xdr:col>2</xdr:col>
                    <xdr:colOff>0</xdr:colOff>
                    <xdr:row>113</xdr:row>
                    <xdr:rowOff>0</xdr:rowOff>
                  </to>
                </anchor>
              </controlPr>
            </control>
          </mc:Choice>
        </mc:AlternateContent>
        <mc:AlternateContent xmlns:mc="http://schemas.openxmlformats.org/markup-compatibility/2006">
          <mc:Choice Requires="x14">
            <control shapeId="1006" r:id="rId9" name="">
              <controlPr defaultSize="0" locked="1" autoFill="0" autoLine="0" autoPict="0" print="true" altText="Check Box 56">
                <anchor moveWithCells="true" sizeWithCells="false">
                  <from>
                    <xdr:col>1</xdr:col>
                    <xdr:colOff>23760</xdr:colOff>
                    <xdr:row>114</xdr:row>
                    <xdr:rowOff>38160</xdr:rowOff>
                  </from>
                  <to>
                    <xdr:col>2</xdr:col>
                    <xdr:colOff>0</xdr:colOff>
                    <xdr:row>115</xdr:row>
                    <xdr:rowOff>38160</xdr:rowOff>
                  </to>
                </anchor>
              </controlPr>
            </control>
          </mc:Choice>
        </mc:AlternateContent>
        <mc:AlternateContent xmlns:mc="http://schemas.openxmlformats.org/markup-compatibility/2006">
          <mc:Choice Requires="x14">
            <control shapeId="1007" r:id="rId10" name="">
              <controlPr defaultSize="0" locked="1" autoFill="0" autoLine="0" autoPict="0" print="true" altText="Check Box 83">
                <anchor moveWithCells="true" sizeWithCells="false">
                  <from>
                    <xdr:col>1</xdr:col>
                    <xdr:colOff>23760</xdr:colOff>
                    <xdr:row>113</xdr:row>
                    <xdr:rowOff>38160</xdr:rowOff>
                  </from>
                  <to>
                    <xdr:col>2</xdr:col>
                    <xdr:colOff>9360</xdr:colOff>
                    <xdr:row>114</xdr:row>
                    <xdr:rowOff>0</xdr:rowOff>
                  </to>
                </anchor>
              </controlPr>
            </control>
          </mc:Choice>
        </mc:AlternateContent>
        <mc:AlternateContent xmlns:mc="http://schemas.openxmlformats.org/markup-compatibility/2006">
          <mc:Choice Requires="x14">
            <control shapeId="1008" r:id="rId11" name="">
              <controlPr defaultSize="0" locked="1" autoFill="0" autoLine="0" autoPict="0" print="true" altText="Check Box 50">
                <anchor moveWithCells="true" sizeWithCells="false">
                  <from>
                    <xdr:col>5</xdr:col>
                    <xdr:colOff>9720</xdr:colOff>
                    <xdr:row>103</xdr:row>
                    <xdr:rowOff>0</xdr:rowOff>
                  </from>
                  <to>
                    <xdr:col>6</xdr:col>
                    <xdr:colOff>38160</xdr:colOff>
                    <xdr:row>104</xdr:row>
                    <xdr:rowOff>0</xdr:rowOff>
                  </to>
                </anchor>
              </controlPr>
            </control>
          </mc:Choice>
        </mc:AlternateContent>
        <mc:AlternateContent xmlns:mc="http://schemas.openxmlformats.org/markup-compatibility/2006">
          <mc:Choice Requires="x14">
            <control shapeId="1009" r:id="rId12" name="">
              <controlPr defaultSize="0" locked="1" autoFill="0" autoLine="0" autoPict="0" print="true" altText="Check Box 58">
                <anchor moveWithCells="true" sizeWithCells="false">
                  <from>
                    <xdr:col>2</xdr:col>
                    <xdr:colOff>10800</xdr:colOff>
                    <xdr:row>52</xdr:row>
                    <xdr:rowOff>0</xdr:rowOff>
                  </from>
                  <to>
                    <xdr:col>3</xdr:col>
                    <xdr:colOff>76320</xdr:colOff>
                    <xdr:row>53</xdr:row>
                    <xdr:rowOff>12600</xdr:rowOff>
                  </to>
                </anchor>
              </controlPr>
            </control>
          </mc:Choice>
        </mc:AlternateContent>
        <mc:AlternateContent xmlns:mc="http://schemas.openxmlformats.org/markup-compatibility/2006">
          <mc:Choice Requires="x14">
            <control shapeId="1010" r:id="rId13" name="">
              <controlPr defaultSize="0" locked="1" autoFill="0" autoLine="0" autoPict="0" print="true" altText="Check Box 59">
                <anchor moveWithCells="true" sizeWithCells="false">
                  <from>
                    <xdr:col>2</xdr:col>
                    <xdr:colOff>10800</xdr:colOff>
                    <xdr:row>53</xdr:row>
                    <xdr:rowOff>0</xdr:rowOff>
                  </from>
                  <to>
                    <xdr:col>3</xdr:col>
                    <xdr:colOff>38160</xdr:colOff>
                    <xdr:row>54</xdr:row>
                    <xdr:rowOff>51120</xdr:rowOff>
                  </to>
                </anchor>
              </controlPr>
            </control>
          </mc:Choice>
        </mc:AlternateContent>
        <mc:AlternateContent xmlns:mc="http://schemas.openxmlformats.org/markup-compatibility/2006">
          <mc:Choice Requires="x14">
            <control shapeId="1011" r:id="rId14" name="">
              <controlPr defaultSize="0" locked="1" autoFill="0" autoLine="0" autoPict="0" print="true" altText="Check Box 60">
                <anchor moveWithCells="true" sizeWithCells="false">
                  <from>
                    <xdr:col>2</xdr:col>
                    <xdr:colOff>10800</xdr:colOff>
                    <xdr:row>54</xdr:row>
                    <xdr:rowOff>69840</xdr:rowOff>
                  </from>
                  <to>
                    <xdr:col>3</xdr:col>
                    <xdr:colOff>19080</xdr:colOff>
                    <xdr:row>55</xdr:row>
                    <xdr:rowOff>95040</xdr:rowOff>
                  </to>
                </anchor>
              </controlPr>
            </control>
          </mc:Choice>
        </mc:AlternateContent>
        <mc:AlternateContent xmlns:mc="http://schemas.openxmlformats.org/markup-compatibility/2006">
          <mc:Choice Requires="x14">
            <control shapeId="1012" r:id="rId15" name="">
              <controlPr defaultSize="0" locked="1" autoFill="0" autoLine="0" autoPict="0" print="true" altText="Check Box 61">
                <anchor moveWithCells="true" sizeWithCells="false">
                  <from>
                    <xdr:col>2</xdr:col>
                    <xdr:colOff>1080</xdr:colOff>
                    <xdr:row>55</xdr:row>
                    <xdr:rowOff>0</xdr:rowOff>
                  </from>
                  <to>
                    <xdr:col>3</xdr:col>
                    <xdr:colOff>9360</xdr:colOff>
                    <xdr:row>56</xdr:row>
                    <xdr:rowOff>63720</xdr:rowOff>
                  </to>
                </anchor>
              </controlPr>
            </control>
          </mc:Choice>
        </mc:AlternateContent>
        <mc:AlternateContent xmlns:mc="http://schemas.openxmlformats.org/markup-compatibility/2006">
          <mc:Choice Requires="x14">
            <control shapeId="1013" r:id="rId16" name="">
              <controlPr defaultSize="0" locked="1" autoFill="0" autoLine="0" autoPict="0" print="true" altText="Check Box 49">
                <anchor moveWithCells="true" sizeWithCells="false">
                  <from>
                    <xdr:col>5</xdr:col>
                    <xdr:colOff>9720</xdr:colOff>
                    <xdr:row>102</xdr:row>
                    <xdr:rowOff>220320</xdr:rowOff>
                  </from>
                  <to>
                    <xdr:col>6</xdr:col>
                    <xdr:colOff>19080</xdr:colOff>
                    <xdr:row>103</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H495"/>
  <sheetViews>
    <sheetView showFormulas="false" showGridLines="true" showRowColHeaders="true" showZeros="true" rightToLeft="false" tabSelected="false" showOutlineSymbols="true" defaultGridColor="true" view="pageBreakPreview" topLeftCell="A1" colorId="64" zoomScale="70" zoomScaleNormal="85" zoomScalePageLayoutView="70" workbookViewId="0">
      <selection pane="topLeft" activeCell="AK16" activeCellId="0" sqref="AK16"/>
    </sheetView>
  </sheetViews>
  <sheetFormatPr defaultColWidth="2.8203125" defaultRowHeight="16.5" zeroHeight="false" outlineLevelRow="0" outlineLevelCol="0"/>
  <cols>
    <col collapsed="false" customWidth="true" hidden="false" outlineLevel="0" max="1" min="1" style="0" width="6.27"/>
    <col collapsed="false" customWidth="false" hidden="false" outlineLevel="0" max="6" min="2" style="428" width="2.82"/>
    <col collapsed="false" customWidth="true" hidden="false" outlineLevel="0" max="7" min="7" style="0" width="14.31"/>
    <col collapsed="false" customWidth="true" hidden="false" outlineLevel="0" max="8" min="8" style="0" width="10.34"/>
    <col collapsed="false" customWidth="true" hidden="false" outlineLevel="0" max="9" min="9" style="429" width="10.86"/>
    <col collapsed="false" customWidth="true" hidden="false" outlineLevel="0" max="10" min="10" style="0" width="16.6"/>
    <col collapsed="false" customWidth="true" hidden="false" outlineLevel="0" max="11" min="11" style="13" width="20.05"/>
    <col collapsed="false" customWidth="true" hidden="false" outlineLevel="0" max="12" min="12" style="0" width="16.08"/>
    <col collapsed="false" customWidth="true" hidden="false" outlineLevel="0" max="13" min="13" style="430" width="13.26"/>
    <col collapsed="false" customWidth="true" hidden="false" outlineLevel="0" max="14" min="14" style="431" width="16.6"/>
    <col collapsed="false" customWidth="true" hidden="false" outlineLevel="0" max="15" min="15" style="14" width="13.78"/>
    <col collapsed="false" customWidth="true" hidden="false" outlineLevel="0" max="16" min="16" style="432" width="21.31"/>
    <col collapsed="false" customWidth="true" hidden="false" outlineLevel="0" max="17" min="17" style="14" width="8.04"/>
    <col collapsed="false" customWidth="true" hidden="false" outlineLevel="0" max="18" min="18" style="13" width="5.12"/>
    <col collapsed="false" customWidth="true" hidden="false" outlineLevel="0" max="19" min="19" style="433" width="3.34"/>
    <col collapsed="false" customWidth="true" hidden="false" outlineLevel="0" max="20" min="20" style="13" width="3.34"/>
    <col collapsed="false" customWidth="true" hidden="false" outlineLevel="0" max="21" min="21" style="433" width="3.97"/>
    <col collapsed="false" customWidth="true" hidden="false" outlineLevel="0" max="22" min="22" style="13" width="11.38"/>
    <col collapsed="false" customWidth="true" hidden="false" outlineLevel="0" max="23" min="23" style="433" width="3.34"/>
    <col collapsed="false" customWidth="true" hidden="false" outlineLevel="0" max="24" min="24" style="13" width="3.34"/>
    <col collapsed="false" customWidth="true" hidden="false" outlineLevel="0" max="25" min="25" style="433" width="3.97"/>
    <col collapsed="false" customWidth="true" hidden="false" outlineLevel="0" max="27" min="26" style="13" width="3.34"/>
    <col collapsed="false" customWidth="true" hidden="false" outlineLevel="0" max="28" min="28" style="13" width="5.12"/>
    <col collapsed="false" customWidth="true" hidden="false" outlineLevel="0" max="29" min="29" style="13" width="7"/>
    <col collapsed="false" customWidth="true" hidden="false" outlineLevel="0" max="30" min="30" style="14" width="20.78"/>
    <col collapsed="false" customWidth="true" hidden="false" outlineLevel="0" max="31" min="31" style="14" width="20.05"/>
    <col collapsed="false" customWidth="true" hidden="false" outlineLevel="0" max="32" min="32" style="46" width="11.38"/>
    <col collapsed="false" customWidth="true" hidden="false" outlineLevel="0" max="33" min="33" style="14" width="21.31"/>
    <col collapsed="false" customWidth="true" hidden="false" outlineLevel="0" max="34" min="34" style="46" width="11.38"/>
    <col collapsed="false" customWidth="true" hidden="false" outlineLevel="0" max="35" min="35" style="46" width="23.5"/>
    <col collapsed="false" customWidth="true" hidden="false" outlineLevel="0" max="36" min="36" style="46" width="24.75"/>
    <col collapsed="false" customWidth="true" hidden="false" outlineLevel="0" max="37" min="37" style="434" width="24.65"/>
    <col collapsed="false" customWidth="true" hidden="false" outlineLevel="0" max="38" min="38" style="435" width="25.8"/>
    <col collapsed="false" customWidth="true" hidden="false" outlineLevel="0" max="39" min="39" style="436" width="60.89"/>
    <col collapsed="false" customWidth="true" hidden="false" outlineLevel="0" max="40" min="40" style="436" width="8.15"/>
    <col collapsed="false" customWidth="true" hidden="true" outlineLevel="0" max="41" min="41" style="436" width="17.75"/>
    <col collapsed="false" customWidth="true" hidden="true" outlineLevel="0" max="42" min="42" style="436" width="33.94"/>
    <col collapsed="false" customWidth="true" hidden="true" outlineLevel="0" max="43" min="43" style="437" width="21.2"/>
    <col collapsed="false" customWidth="true" hidden="true" outlineLevel="0" max="44" min="44" style="437" width="19"/>
    <col collapsed="false" customWidth="true" hidden="true" outlineLevel="0" max="45" min="45" style="437" width="16.6"/>
    <col collapsed="false" customWidth="true" hidden="true" outlineLevel="0" max="46" min="46" style="437" width="39.59"/>
    <col collapsed="false" customWidth="true" hidden="true" outlineLevel="0" max="50" min="47" style="437" width="11.48"/>
    <col collapsed="false" customWidth="true" hidden="true" outlineLevel="0" max="51" min="51" style="437" width="16.6"/>
    <col collapsed="false" customWidth="true" hidden="false" outlineLevel="0" max="52" min="52" style="437" width="15.97"/>
    <col collapsed="false" customWidth="true" hidden="false" outlineLevel="0" max="53" min="53" style="437" width="17.75"/>
    <col collapsed="false" customWidth="true" hidden="false" outlineLevel="0" max="54" min="54" style="437" width="14.82"/>
    <col collapsed="false" customWidth="true" hidden="false" outlineLevel="0" max="55" min="55" style="437" width="13.16"/>
    <col collapsed="false" customWidth="true" hidden="false" outlineLevel="0" max="58" min="56" style="437" width="7.93"/>
    <col collapsed="false" customWidth="true" hidden="false" outlineLevel="0" max="59" min="59" style="438" width="7.93"/>
    <col collapsed="false" customWidth="true" hidden="false" outlineLevel="0" max="60" min="60" style="0" width="25.38"/>
  </cols>
  <sheetData>
    <row r="1" customFormat="false" ht="29.25" hidden="false" customHeight="true" outlineLevel="0" collapsed="false">
      <c r="A1" s="439" t="s">
        <v>302</v>
      </c>
      <c r="B1" s="440"/>
      <c r="C1" s="440"/>
      <c r="D1" s="440"/>
      <c r="E1" s="440"/>
      <c r="F1" s="440"/>
      <c r="G1" s="122"/>
      <c r="H1" s="122"/>
      <c r="I1" s="441"/>
      <c r="J1" s="122"/>
      <c r="K1" s="20"/>
      <c r="L1" s="122"/>
      <c r="M1" s="350"/>
      <c r="N1" s="442"/>
      <c r="O1" s="442"/>
      <c r="P1" s="443"/>
      <c r="Q1" s="444"/>
      <c r="R1" s="233"/>
      <c r="S1" s="445"/>
      <c r="T1" s="445"/>
      <c r="U1" s="445"/>
      <c r="V1" s="445"/>
      <c r="W1" s="445"/>
      <c r="X1" s="445"/>
      <c r="Y1" s="445"/>
      <c r="Z1" s="445"/>
      <c r="AA1" s="445"/>
      <c r="AB1" s="445"/>
      <c r="AC1" s="445"/>
      <c r="AD1" s="446"/>
      <c r="AE1" s="446"/>
      <c r="AF1" s="447"/>
      <c r="AG1" s="446"/>
      <c r="AH1" s="447"/>
      <c r="AI1" s="1"/>
      <c r="AJ1" s="448" t="s">
        <v>134</v>
      </c>
      <c r="AK1" s="448" t="str">
        <f aca="false">IF(基本情報入力シート!V16="", "", 基本情報入力シート!V16)</f>
        <v/>
      </c>
      <c r="AL1" s="449"/>
      <c r="AM1" s="450"/>
      <c r="AN1" s="449"/>
      <c r="AO1" s="125" t="s">
        <v>135</v>
      </c>
      <c r="AP1" s="125"/>
      <c r="AQ1" s="125"/>
      <c r="AR1" s="125"/>
      <c r="AS1" s="125"/>
      <c r="BC1" s="438"/>
    </row>
    <row r="2" customFormat="false" ht="21" hidden="false" customHeight="true" outlineLevel="0" collapsed="false">
      <c r="A2" s="451" t="str">
        <f aca="false">IF(AO2="補助金様式を都道府県に提出", "！基本情報入力シート「１　提出の目的と提出先の自治体名」にて「補助金様式を都道府県に提出」が選択されているため、この様式はグレーアウトされています。", "")</f>
        <v/>
      </c>
      <c r="B2" s="452"/>
      <c r="C2" s="452"/>
      <c r="D2" s="452"/>
      <c r="E2" s="452"/>
      <c r="F2" s="452"/>
      <c r="G2" s="453"/>
      <c r="H2" s="453"/>
      <c r="I2" s="454"/>
      <c r="J2" s="453"/>
      <c r="K2" s="455"/>
      <c r="L2" s="453"/>
      <c r="M2" s="456"/>
      <c r="N2" s="442"/>
      <c r="O2" s="442"/>
      <c r="P2" s="443"/>
      <c r="Q2" s="444"/>
      <c r="R2" s="233"/>
      <c r="S2" s="233"/>
      <c r="T2" s="233"/>
      <c r="U2" s="233"/>
      <c r="V2" s="233"/>
      <c r="W2" s="233"/>
      <c r="X2" s="233"/>
      <c r="Y2" s="233"/>
      <c r="Z2" s="233"/>
      <c r="AA2" s="233"/>
      <c r="AB2" s="233"/>
      <c r="AC2" s="233"/>
      <c r="AD2" s="446"/>
      <c r="AE2" s="444"/>
      <c r="AF2" s="1"/>
      <c r="AG2" s="444"/>
      <c r="AH2" s="1"/>
      <c r="AI2" s="1"/>
      <c r="AJ2" s="1"/>
      <c r="AK2" s="457"/>
      <c r="AL2" s="458"/>
      <c r="AM2" s="458"/>
      <c r="AO2" s="125" t="str">
        <f aca="false">IF(基本情報入力シート!V14="", "", 基本情報入力シート!V14)</f>
        <v/>
      </c>
      <c r="AP2" s="125"/>
      <c r="AQ2" s="125"/>
      <c r="AR2" s="125"/>
      <c r="AS2" s="125"/>
      <c r="BC2" s="438"/>
    </row>
    <row r="3" customFormat="false" ht="27" hidden="false" customHeight="true" outlineLevel="0" collapsed="false">
      <c r="A3" s="459" t="s">
        <v>13</v>
      </c>
      <c r="B3" s="459"/>
      <c r="C3" s="459"/>
      <c r="D3" s="460" t="str">
        <f aca="false">IF(基本情報入力シート!L22="","",基本情報入力シート!L22)</f>
        <v/>
      </c>
      <c r="E3" s="460"/>
      <c r="F3" s="460"/>
      <c r="G3" s="460"/>
      <c r="H3" s="460"/>
      <c r="I3" s="460"/>
      <c r="J3" s="460"/>
      <c r="K3" s="20"/>
      <c r="L3" s="461"/>
      <c r="M3" s="462"/>
      <c r="N3" s="463"/>
      <c r="O3" s="463"/>
      <c r="P3" s="443"/>
      <c r="Q3" s="444"/>
      <c r="R3" s="233"/>
      <c r="S3" s="445"/>
      <c r="T3" s="445"/>
      <c r="U3" s="445"/>
      <c r="V3" s="445"/>
      <c r="W3" s="445"/>
      <c r="X3" s="445"/>
      <c r="Y3" s="445"/>
      <c r="Z3" s="445"/>
      <c r="AA3" s="445"/>
      <c r="AB3" s="445"/>
      <c r="AC3" s="445"/>
      <c r="AD3" s="446"/>
      <c r="AE3" s="444"/>
      <c r="AF3" s="1"/>
      <c r="AG3" s="444"/>
      <c r="AH3" s="1"/>
      <c r="AI3" s="1"/>
      <c r="AJ3" s="1"/>
      <c r="AK3" s="457"/>
      <c r="AL3" s="458"/>
      <c r="AM3" s="458"/>
      <c r="AO3" s="464"/>
      <c r="AP3" s="464"/>
      <c r="AQ3" s="464"/>
      <c r="AR3" s="464"/>
      <c r="AS3" s="464"/>
      <c r="BC3" s="438"/>
    </row>
    <row r="4" customFormat="false" ht="21" hidden="false" customHeight="true" outlineLevel="0" collapsed="false">
      <c r="A4" s="26"/>
      <c r="B4" s="465"/>
      <c r="C4" s="465"/>
      <c r="D4" s="466"/>
      <c r="E4" s="466"/>
      <c r="F4" s="466"/>
      <c r="G4" s="467"/>
      <c r="H4" s="467"/>
      <c r="I4" s="467"/>
      <c r="J4" s="467"/>
      <c r="K4" s="467"/>
      <c r="L4" s="461"/>
      <c r="M4" s="462"/>
      <c r="N4" s="463"/>
      <c r="O4" s="463"/>
      <c r="P4" s="443"/>
      <c r="Q4" s="444"/>
      <c r="R4" s="233"/>
      <c r="S4" s="445"/>
      <c r="T4" s="445"/>
      <c r="U4" s="445"/>
      <c r="V4" s="445"/>
      <c r="W4" s="445"/>
      <c r="X4" s="445"/>
      <c r="Y4" s="445"/>
      <c r="Z4" s="445"/>
      <c r="AA4" s="445"/>
      <c r="AB4" s="445"/>
      <c r="AC4" s="445"/>
      <c r="AD4" s="446"/>
      <c r="AE4" s="468" t="s">
        <v>303</v>
      </c>
      <c r="AF4" s="469"/>
      <c r="AG4" s="470"/>
      <c r="AH4" s="469"/>
      <c r="AI4" s="471"/>
      <c r="AJ4" s="472"/>
      <c r="AK4" s="473"/>
      <c r="AL4" s="458"/>
      <c r="AM4" s="458"/>
      <c r="BC4" s="438"/>
    </row>
    <row r="5" customFormat="false" ht="35.25" hidden="false" customHeight="true" outlineLevel="0" collapsed="false">
      <c r="A5" s="474" t="s">
        <v>304</v>
      </c>
      <c r="B5" s="474"/>
      <c r="C5" s="474"/>
      <c r="D5" s="474"/>
      <c r="E5" s="474"/>
      <c r="F5" s="474"/>
      <c r="G5" s="474"/>
      <c r="H5" s="474"/>
      <c r="I5" s="474"/>
      <c r="J5" s="474"/>
      <c r="K5" s="474"/>
      <c r="L5" s="475" t="n">
        <f aca="false">IFERROR(SUM(AD:AD),"")</f>
        <v>0</v>
      </c>
      <c r="M5" s="475"/>
      <c r="N5" s="476" t="s">
        <v>144</v>
      </c>
      <c r="O5" s="463"/>
      <c r="P5" s="477"/>
      <c r="Q5" s="443"/>
      <c r="R5" s="444"/>
      <c r="S5" s="233"/>
      <c r="T5" s="445"/>
      <c r="U5" s="445"/>
      <c r="V5" s="445"/>
      <c r="W5" s="445"/>
      <c r="X5" s="445"/>
      <c r="Y5" s="445"/>
      <c r="Z5" s="445"/>
      <c r="AA5" s="445"/>
      <c r="AB5" s="445"/>
      <c r="AC5" s="445"/>
      <c r="AD5" s="446"/>
      <c r="AE5" s="478" t="s">
        <v>305</v>
      </c>
      <c r="AF5" s="478"/>
      <c r="AG5" s="478"/>
      <c r="AH5" s="478"/>
      <c r="AI5" s="478"/>
      <c r="AJ5" s="478"/>
      <c r="AK5" s="479" t="n">
        <f aca="false">SUM(AK12:AK411)</f>
        <v>0</v>
      </c>
      <c r="AL5" s="480"/>
      <c r="AM5" s="472"/>
      <c r="AN5" s="481"/>
      <c r="AO5" s="481"/>
      <c r="AP5" s="481"/>
      <c r="BC5" s="438"/>
    </row>
    <row r="6" customFormat="false" ht="35.25" hidden="false" customHeight="true" outlineLevel="0" collapsed="false">
      <c r="A6" s="482"/>
      <c r="B6" s="483" t="s">
        <v>306</v>
      </c>
      <c r="C6" s="483"/>
      <c r="D6" s="483"/>
      <c r="E6" s="483"/>
      <c r="F6" s="483"/>
      <c r="G6" s="483"/>
      <c r="H6" s="483"/>
      <c r="I6" s="483"/>
      <c r="J6" s="483"/>
      <c r="K6" s="483"/>
      <c r="L6" s="475" t="n">
        <f aca="false">IFERROR(SUM(AE:AE),"")</f>
        <v>0</v>
      </c>
      <c r="M6" s="475"/>
      <c r="N6" s="476" t="s">
        <v>144</v>
      </c>
      <c r="O6" s="442"/>
      <c r="P6" s="477"/>
      <c r="Q6" s="443"/>
      <c r="R6" s="444"/>
      <c r="S6" s="233"/>
      <c r="T6" s="445"/>
      <c r="U6" s="445"/>
      <c r="V6" s="445"/>
      <c r="W6" s="445"/>
      <c r="X6" s="445"/>
      <c r="Y6" s="445"/>
      <c r="Z6" s="445"/>
      <c r="AA6" s="445"/>
      <c r="AB6" s="445"/>
      <c r="AC6" s="445"/>
      <c r="AD6" s="446"/>
      <c r="AE6" s="478" t="s">
        <v>307</v>
      </c>
      <c r="AF6" s="478"/>
      <c r="AG6" s="478"/>
      <c r="AH6" s="478"/>
      <c r="AI6" s="478"/>
      <c r="AJ6" s="478"/>
      <c r="AK6" s="484" t="n">
        <f aca="false">SUM(AV:AV)</f>
        <v>0</v>
      </c>
      <c r="AL6" s="472"/>
      <c r="AM6" s="472"/>
      <c r="AN6" s="481"/>
      <c r="AO6" s="481"/>
      <c r="AP6" s="481"/>
      <c r="AT6" s="485"/>
      <c r="AU6" s="486"/>
      <c r="AV6" s="486"/>
      <c r="AW6" s="486"/>
      <c r="AX6" s="486"/>
      <c r="AY6" s="486"/>
      <c r="AZ6" s="486"/>
      <c r="BA6" s="486"/>
      <c r="BB6" s="487"/>
      <c r="BC6" s="486"/>
      <c r="BD6" s="486"/>
      <c r="BE6" s="486"/>
      <c r="BF6" s="486"/>
      <c r="BG6" s="486"/>
    </row>
    <row r="7" customFormat="false" ht="35.25" hidden="false" customHeight="true" outlineLevel="0" collapsed="false">
      <c r="A7" s="488"/>
      <c r="B7" s="483" t="s">
        <v>308</v>
      </c>
      <c r="C7" s="483"/>
      <c r="D7" s="483"/>
      <c r="E7" s="483"/>
      <c r="F7" s="483"/>
      <c r="G7" s="483"/>
      <c r="H7" s="483"/>
      <c r="I7" s="483"/>
      <c r="J7" s="483"/>
      <c r="K7" s="483"/>
      <c r="L7" s="475" t="n">
        <f aca="false">IFERROR(SUM(AG:AG),"")</f>
        <v>0</v>
      </c>
      <c r="M7" s="475"/>
      <c r="N7" s="476" t="s">
        <v>144</v>
      </c>
      <c r="O7" s="442"/>
      <c r="P7" s="477"/>
      <c r="Q7" s="443"/>
      <c r="R7" s="444"/>
      <c r="S7" s="233"/>
      <c r="T7" s="445"/>
      <c r="U7" s="445"/>
      <c r="V7" s="445"/>
      <c r="W7" s="445"/>
      <c r="X7" s="445"/>
      <c r="Y7" s="445"/>
      <c r="Z7" s="445"/>
      <c r="AA7" s="445"/>
      <c r="AB7" s="445"/>
      <c r="AC7" s="445"/>
      <c r="AD7" s="446"/>
      <c r="AE7" s="444"/>
      <c r="AF7" s="1"/>
      <c r="AG7" s="444"/>
      <c r="AH7" s="1"/>
      <c r="AI7" s="1"/>
      <c r="AJ7" s="1"/>
      <c r="AK7" s="457"/>
      <c r="AL7" s="458"/>
      <c r="AM7" s="458"/>
      <c r="AO7" s="489" t="s">
        <v>309</v>
      </c>
      <c r="AP7" s="489"/>
      <c r="AT7" s="490"/>
      <c r="AU7" s="491"/>
      <c r="AV7" s="491"/>
      <c r="AW7" s="491"/>
      <c r="AX7" s="491"/>
      <c r="AY7" s="491"/>
      <c r="AZ7" s="491"/>
      <c r="BA7" s="491"/>
      <c r="BB7" s="492"/>
      <c r="BC7" s="491"/>
      <c r="BD7" s="491"/>
      <c r="BE7" s="491"/>
      <c r="BF7" s="491"/>
      <c r="BG7" s="491"/>
    </row>
    <row r="8" customFormat="false" ht="35.25" hidden="false" customHeight="true" outlineLevel="0" collapsed="false">
      <c r="A8" s="493" t="s">
        <v>310</v>
      </c>
      <c r="B8" s="493"/>
      <c r="C8" s="493"/>
      <c r="D8" s="493"/>
      <c r="E8" s="493"/>
      <c r="F8" s="493"/>
      <c r="G8" s="493"/>
      <c r="H8" s="493"/>
      <c r="I8" s="493"/>
      <c r="J8" s="493"/>
      <c r="K8" s="493"/>
      <c r="L8" s="493"/>
      <c r="M8" s="493"/>
      <c r="N8" s="442"/>
      <c r="O8" s="442"/>
      <c r="P8" s="494"/>
      <c r="Q8" s="444"/>
      <c r="R8" s="233"/>
      <c r="S8" s="233"/>
      <c r="T8" s="233"/>
      <c r="U8" s="445"/>
      <c r="V8" s="233"/>
      <c r="W8" s="233"/>
      <c r="X8" s="233"/>
      <c r="Y8" s="233"/>
      <c r="Z8" s="233"/>
      <c r="AA8" s="233"/>
      <c r="AB8" s="233"/>
      <c r="AC8" s="233"/>
      <c r="AD8" s="495"/>
      <c r="AE8" s="444"/>
      <c r="AF8" s="1"/>
      <c r="AG8" s="444"/>
      <c r="AH8" s="1"/>
      <c r="AI8" s="1"/>
      <c r="AJ8" s="1"/>
      <c r="AK8" s="457"/>
      <c r="AL8" s="458"/>
      <c r="AM8" s="458"/>
      <c r="AO8" s="489" t="s">
        <v>311</v>
      </c>
      <c r="AP8" s="489" t="s">
        <v>312</v>
      </c>
      <c r="AT8" s="490"/>
      <c r="AU8" s="491"/>
      <c r="AV8" s="491"/>
      <c r="AW8" s="491"/>
      <c r="AX8" s="491"/>
      <c r="AY8" s="491"/>
      <c r="AZ8" s="491"/>
      <c r="BA8" s="491"/>
      <c r="BB8" s="492"/>
      <c r="BC8" s="491"/>
      <c r="BD8" s="491"/>
      <c r="BE8" s="491"/>
      <c r="BF8" s="491"/>
      <c r="BG8" s="491"/>
    </row>
    <row r="9" s="1" customFormat="true" ht="32.25" hidden="false" customHeight="true" outlineLevel="0" collapsed="false">
      <c r="B9" s="496"/>
      <c r="C9" s="496"/>
      <c r="D9" s="496"/>
      <c r="E9" s="496"/>
      <c r="F9" s="496"/>
      <c r="I9" s="497"/>
      <c r="K9" s="233"/>
      <c r="M9" s="350"/>
      <c r="N9" s="442"/>
      <c r="O9" s="442"/>
      <c r="P9" s="443"/>
      <c r="Q9" s="444"/>
      <c r="R9" s="233"/>
      <c r="S9" s="445"/>
      <c r="T9" s="445"/>
      <c r="U9" s="445"/>
      <c r="V9" s="445"/>
      <c r="W9" s="445"/>
      <c r="X9" s="445"/>
      <c r="Y9" s="445"/>
      <c r="Z9" s="445"/>
      <c r="AA9" s="445"/>
      <c r="AB9" s="445"/>
      <c r="AC9" s="445"/>
      <c r="AD9" s="498"/>
      <c r="AE9" s="499" t="str">
        <f aca="false">IF(D3="", "", IFERROR(IF(COUNTIF(AP:AP,"未入力")=0,"○","×"),""))</f>
        <v/>
      </c>
      <c r="AF9" s="499"/>
      <c r="AG9" s="500" t="str">
        <f aca="false">IF(D3="", "", IFERROR(IF(COUNTIF(AR:AR,"未入力")=0,"○","×"),""))</f>
        <v/>
      </c>
      <c r="AH9" s="500"/>
      <c r="AI9" s="500" t="str">
        <f aca="false">IF(D3="", "", IFERROR(IF(COUNTIF(AS:AS,"未入力")=0,"○","×"),""))</f>
        <v/>
      </c>
      <c r="AJ9" s="500" t="str">
        <f aca="false">IF(D3="", "", IFERROR(IF(COUNTIF(AT:AT,"未入力")=0,"○","×"),""))</f>
        <v/>
      </c>
      <c r="AK9" s="501" t="str">
        <f aca="false">IF(D3="", "", IF(AK5&gt;=AK6,"○","×"))</f>
        <v/>
      </c>
      <c r="AL9" s="502" t="str">
        <f aca="false">IF(D3="","", IF(COUNTIF(AX:AX,"未入力")=0,"○","×"))</f>
        <v/>
      </c>
      <c r="AM9" s="503" t="s">
        <v>313</v>
      </c>
      <c r="AN9" s="458"/>
      <c r="AO9" s="504" t="n">
        <f aca="false">COUNTIF(AI:AI, "令和７年度中に満たす")</f>
        <v>0</v>
      </c>
      <c r="AP9" s="504" t="n">
        <f aca="false">COUNTIF(AJ:AJ, "令和７年度中に満たす")</f>
        <v>0</v>
      </c>
      <c r="BA9" s="505"/>
      <c r="BB9" s="505"/>
      <c r="BC9" s="505"/>
      <c r="BD9" s="505"/>
      <c r="BE9" s="505"/>
      <c r="BF9" s="505"/>
      <c r="BG9" s="506"/>
    </row>
    <row r="10" customFormat="false" ht="53.25" hidden="false" customHeight="true" outlineLevel="0" collapsed="false">
      <c r="A10" s="507"/>
      <c r="B10" s="508" t="s">
        <v>314</v>
      </c>
      <c r="C10" s="508"/>
      <c r="D10" s="508"/>
      <c r="E10" s="508"/>
      <c r="F10" s="508"/>
      <c r="G10" s="508" t="s">
        <v>37</v>
      </c>
      <c r="H10" s="509" t="s">
        <v>38</v>
      </c>
      <c r="I10" s="509"/>
      <c r="J10" s="510" t="s">
        <v>39</v>
      </c>
      <c r="K10" s="511" t="s">
        <v>40</v>
      </c>
      <c r="L10" s="512" t="s">
        <v>315</v>
      </c>
      <c r="M10" s="513" t="s">
        <v>316</v>
      </c>
      <c r="N10" s="514" t="s">
        <v>317</v>
      </c>
      <c r="O10" s="515" t="s">
        <v>318</v>
      </c>
      <c r="P10" s="516" t="s">
        <v>319</v>
      </c>
      <c r="Q10" s="517" t="s">
        <v>320</v>
      </c>
      <c r="R10" s="517" t="s">
        <v>321</v>
      </c>
      <c r="S10" s="517"/>
      <c r="T10" s="517"/>
      <c r="U10" s="517"/>
      <c r="V10" s="517"/>
      <c r="W10" s="517"/>
      <c r="X10" s="517"/>
      <c r="Y10" s="517"/>
      <c r="Z10" s="517"/>
      <c r="AA10" s="517"/>
      <c r="AB10" s="517"/>
      <c r="AC10" s="517"/>
      <c r="AD10" s="518" t="s">
        <v>322</v>
      </c>
      <c r="AE10" s="519" t="s">
        <v>323</v>
      </c>
      <c r="AF10" s="519"/>
      <c r="AG10" s="520" t="s">
        <v>324</v>
      </c>
      <c r="AH10" s="520"/>
      <c r="AI10" s="521" t="s">
        <v>325</v>
      </c>
      <c r="AJ10" s="521" t="s">
        <v>326</v>
      </c>
      <c r="AK10" s="521" t="s">
        <v>327</v>
      </c>
      <c r="AL10" s="522" t="s">
        <v>328</v>
      </c>
      <c r="AM10" s="523" t="s">
        <v>329</v>
      </c>
      <c r="AN10" s="524"/>
      <c r="AO10" s="525" t="s">
        <v>330</v>
      </c>
      <c r="AP10" s="525"/>
      <c r="AS10" s="526"/>
      <c r="AT10" s="526"/>
      <c r="AU10" s="526"/>
      <c r="AV10" s="526"/>
      <c r="AW10" s="526"/>
      <c r="AX10" s="526"/>
      <c r="AY10" s="526"/>
      <c r="AZ10" s="526"/>
      <c r="BA10" s="526"/>
      <c r="BB10" s="526"/>
      <c r="BH10" s="527"/>
    </row>
    <row r="11" customFormat="false" ht="159.75" hidden="false" customHeight="true" outlineLevel="0" collapsed="false">
      <c r="A11" s="507"/>
      <c r="B11" s="508"/>
      <c r="C11" s="508"/>
      <c r="D11" s="508"/>
      <c r="E11" s="508"/>
      <c r="F11" s="508"/>
      <c r="G11" s="508"/>
      <c r="H11" s="528" t="s">
        <v>331</v>
      </c>
      <c r="I11" s="528" t="s">
        <v>332</v>
      </c>
      <c r="J11" s="510"/>
      <c r="K11" s="511"/>
      <c r="L11" s="512"/>
      <c r="M11" s="513"/>
      <c r="N11" s="514"/>
      <c r="O11" s="515"/>
      <c r="P11" s="516"/>
      <c r="Q11" s="517"/>
      <c r="R11" s="517"/>
      <c r="S11" s="517"/>
      <c r="T11" s="517"/>
      <c r="U11" s="517"/>
      <c r="V11" s="517"/>
      <c r="W11" s="517"/>
      <c r="X11" s="517"/>
      <c r="Y11" s="517"/>
      <c r="Z11" s="517"/>
      <c r="AA11" s="517"/>
      <c r="AB11" s="517"/>
      <c r="AC11" s="517"/>
      <c r="AD11" s="518"/>
      <c r="AE11" s="529" t="s">
        <v>333</v>
      </c>
      <c r="AF11" s="530" t="s">
        <v>334</v>
      </c>
      <c r="AG11" s="530" t="s">
        <v>335</v>
      </c>
      <c r="AH11" s="531" t="s">
        <v>336</v>
      </c>
      <c r="AI11" s="531" t="s">
        <v>337</v>
      </c>
      <c r="AJ11" s="532" t="s">
        <v>338</v>
      </c>
      <c r="AK11" s="532" t="s">
        <v>339</v>
      </c>
      <c r="AL11" s="533" t="s">
        <v>340</v>
      </c>
      <c r="AM11" s="523"/>
      <c r="AN11" s="534"/>
      <c r="AO11" s="535" t="s">
        <v>341</v>
      </c>
      <c r="AP11" s="536" t="s">
        <v>342</v>
      </c>
      <c r="AQ11" s="535" t="s">
        <v>343</v>
      </c>
      <c r="AR11" s="535" t="s">
        <v>344</v>
      </c>
      <c r="AS11" s="535" t="s">
        <v>345</v>
      </c>
      <c r="AT11" s="535" t="s">
        <v>346</v>
      </c>
      <c r="AU11" s="537" t="s">
        <v>347</v>
      </c>
      <c r="AV11" s="537" t="s">
        <v>348</v>
      </c>
      <c r="AW11" s="537" t="s">
        <v>349</v>
      </c>
      <c r="AX11" s="537" t="s">
        <v>350</v>
      </c>
      <c r="AY11" s="538" t="s">
        <v>351</v>
      </c>
    </row>
    <row r="12" customFormat="false" ht="30" hidden="false" customHeight="true" outlineLevel="0" collapsed="false">
      <c r="A12" s="539" t="n">
        <v>1</v>
      </c>
      <c r="B12" s="540" t="str">
        <f aca="false">IF(基本情報入力シート!B40="","",基本情報入力シート!B40)</f>
        <v/>
      </c>
      <c r="C12" s="540"/>
      <c r="D12" s="540"/>
      <c r="E12" s="540"/>
      <c r="F12" s="540"/>
      <c r="G12" s="541" t="str">
        <f aca="false">IF(基本情報入力シート!L40="", "", 基本情報入力シート!L40)</f>
        <v/>
      </c>
      <c r="H12" s="541" t="str">
        <f aca="false">IF(基本情報入力シート!Q40="", "", 基本情報入力シート!Q40)</f>
        <v/>
      </c>
      <c r="I12" s="541" t="str">
        <f aca="false">IF(基本情報入力シート!V40="", "", 基本情報入力シート!V40)</f>
        <v/>
      </c>
      <c r="J12" s="541" t="str">
        <f aca="false">IF(基本情報入力シート!W40="", "", 基本情報入力シート!W40)</f>
        <v/>
      </c>
      <c r="K12" s="541" t="str">
        <f aca="false">IF(基本情報入力シート!X40="", "", 基本情報入力シート!X40)</f>
        <v/>
      </c>
      <c r="L12" s="542" t="str">
        <f aca="false">IF(基本情報入力シート!AC40=0, "",基本情報入力シート!AC40)</f>
        <v/>
      </c>
      <c r="M12" s="543" t="e">
        <f aca="false">IF(AND(基本情報入力シート!B40="",基本情報入力シート!AD40=""), "", 基本情報入力シート!AD40)</f>
        <v>#N/A</v>
      </c>
      <c r="N12" s="544"/>
      <c r="O12" s="545" t="e">
        <f aca="false">IFERROR(VLOOKUP(K12,【参考】数式用３!$A$2:$AD$48,MATCH(N12,【参考】数式用３!$C$4:$AD$4,0)+2,0),"")))</f>
        <v>#N/A</v>
      </c>
      <c r="P12" s="546"/>
      <c r="Q12" s="547" t="e">
        <f aca="false">IFERROR(VLOOKUP(K12,【参考】数式用３!$A$2:$AC$48,MATCH(P12,【参考】数式用３!$C$4:$AC$4,0)+2,0),"")))</f>
        <v>#N/A</v>
      </c>
      <c r="R12" s="548" t="s">
        <v>267</v>
      </c>
      <c r="S12" s="549"/>
      <c r="T12" s="550" t="s">
        <v>268</v>
      </c>
      <c r="U12" s="549"/>
      <c r="V12" s="550" t="s">
        <v>352</v>
      </c>
      <c r="W12" s="549"/>
      <c r="X12" s="550" t="s">
        <v>268</v>
      </c>
      <c r="Y12" s="549"/>
      <c r="Z12" s="550" t="s">
        <v>269</v>
      </c>
      <c r="AA12" s="550" t="s">
        <v>170</v>
      </c>
      <c r="AB12" s="550" t="str">
        <f aca="false">IF(S12&gt;=1,(W12*12+Y12)-(S12*12+U12)+1,"")</f>
        <v/>
      </c>
      <c r="AC12" s="551" t="s">
        <v>353</v>
      </c>
      <c r="AD12" s="552" t="str">
        <f aca="false">IFERROR(ROUNDDOWN(ROUND(L12*Q12,0)*M12,0)*AB12,"")</f>
        <v/>
      </c>
      <c r="AE12" s="553" t="e">
        <f aca="false">IFERROR(ROUNDDOWN(ROUNDDOWN(ROUND(L12*VLOOKUP(K12,【参考】数式用３!$A$2:$AC$48,MATCH("処遇改善加算Ⅳ",【参考】数式用３!$C$4:$O$4,0)+2,0),0)*M12,0)*AB12*0.5,0), "")),0),0),0))</f>
        <v>#N/A</v>
      </c>
      <c r="AF12" s="554"/>
      <c r="AG12" s="552" t="e">
        <f aca="false">IF(AND(AQ12&lt;&gt;"対象外", P12&lt;&gt;""),ROUNDDOWN(ROUND(L12*VLOOKUP(K12,【参考】数式用３!$A$2:$K$48,MATCH("ベア加算あり",【参考】数式用３!$C$4:$K$4,0)+2,0),0)*M12,0)*AB12,"")),0),0))</f>
        <v>#N/A</v>
      </c>
      <c r="AH12" s="555"/>
      <c r="AI12" s="554"/>
      <c r="AJ12" s="554"/>
      <c r="AK12" s="556"/>
      <c r="AL12" s="557"/>
      <c r="AM12" s="558" t="e">
        <f aca="false">IF(Q12="","",IF(Q12&lt;O12,"！加算の要件上は問題ありませんが、令和６年度末の加算率と比較して、令和７年度の加算率が低くなっています。",""))</f>
        <v>#N/A</v>
      </c>
      <c r="AN12" s="559"/>
      <c r="AO12" s="560" t="str">
        <f aca="false">IF(K12&lt;&gt;"","Q列に色付け","")</f>
        <v/>
      </c>
      <c r="AP12" s="561" t="e">
        <f aca="false">IF(AND(AE12&lt;&gt;0,AE12&lt;&gt;""),IF(AF12="○","入力済","未入力"),"")</f>
        <v>#N/A</v>
      </c>
      <c r="AQ12" s="126" t="e">
        <f aca="false">IFERROR((VLOOKUP(N12, 【参考】数式用３!$BE$5:$BE$13, 1,FALSE)), "対象外"))))</f>
        <v>#N/A</v>
      </c>
      <c r="AR12" s="126" t="e">
        <f aca="false">IF(AG12&lt;&gt;"",IF(AH12="○","入力済","未入力"),"")</f>
        <v>#N/A</v>
      </c>
      <c r="AS12" s="126" t="str">
        <f aca="false">IF(AND(P12&lt;&gt;"", AI12=""), "未入力", "入力済")</f>
        <v>入力済</v>
      </c>
      <c r="AT12" s="126" t="str">
        <f aca="false">IF(AND(P12&lt;&gt;"", P12&lt;&gt;"処遇改善加算Ⅳ", AJ12=""), "未入力", "入力済")</f>
        <v>入力済</v>
      </c>
      <c r="AU12" s="126" t="e">
        <f aca="false">IFERROR(VLOOKUP(K12, 【参考】数式用３!$BB$5:$BC$48, 2, FALSE), "")))</f>
        <v>#N/A</v>
      </c>
      <c r="AV12" s="126" t="e">
        <f aca="false">IF(AND(P12&lt;&gt;"処遇改善加算Ⅲ",P12&lt;&gt;"処遇改善加算Ⅳ", P12&lt;&gt;"", AU12&lt;&gt;"対象外"), 1,"")</f>
        <v>#N/A</v>
      </c>
      <c r="AW12" s="126" t="e">
        <f aca="false">IFERROR("_"&amp;VLOOKUP(K12, 【参考】数式用３!$AG$2:$AH$48, 2, FALSE), "")))</f>
        <v>#N/A</v>
      </c>
      <c r="AX12" s="560" t="str">
        <f aca="false">IF(AND(P12="処遇改善加算Ⅰ", AL12=""), "未入力","入力済")</f>
        <v>入力済</v>
      </c>
      <c r="AY12" s="562" t="str">
        <f aca="false">G12</f>
        <v/>
      </c>
      <c r="BG12" s="563"/>
    </row>
    <row r="13" customFormat="false" ht="14" hidden="false" customHeight="false" outlineLevel="0" collapsed="false">
      <c r="A13" s="539"/>
      <c r="B13" s="540"/>
      <c r="C13" s="540"/>
      <c r="D13" s="540"/>
      <c r="E13" s="540"/>
      <c r="F13" s="540"/>
      <c r="G13" s="541"/>
      <c r="H13" s="541"/>
      <c r="I13" s="541"/>
      <c r="J13" s="541"/>
      <c r="K13" s="541"/>
      <c r="L13" s="542"/>
      <c r="M13" s="543"/>
      <c r="N13" s="544"/>
      <c r="O13" s="545"/>
      <c r="P13" s="546"/>
      <c r="Q13" s="547"/>
      <c r="R13" s="548"/>
      <c r="S13" s="549"/>
      <c r="T13" s="550"/>
      <c r="U13" s="549"/>
      <c r="V13" s="550"/>
      <c r="W13" s="549"/>
      <c r="X13" s="550"/>
      <c r="Y13" s="549"/>
      <c r="Z13" s="550"/>
      <c r="AA13" s="550"/>
      <c r="AB13" s="550"/>
      <c r="AC13" s="551"/>
      <c r="AD13" s="552"/>
      <c r="AE13" s="553"/>
      <c r="AF13" s="554"/>
      <c r="AG13" s="552"/>
      <c r="AH13" s="555"/>
      <c r="AI13" s="554"/>
      <c r="AJ13" s="554"/>
      <c r="AK13" s="556"/>
      <c r="AL13" s="557"/>
      <c r="AM13" s="564" t="str">
        <f aca="false">IF(AND(P12&lt;&gt;"", OR(W12&lt;&gt;8,Y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3" s="559"/>
      <c r="AO13" s="560"/>
      <c r="AP13" s="561"/>
      <c r="AQ13" s="126"/>
      <c r="AR13" s="126"/>
      <c r="AS13" s="126"/>
      <c r="AT13" s="126"/>
      <c r="AU13" s="126"/>
      <c r="AV13" s="126"/>
      <c r="AW13" s="126"/>
      <c r="AX13" s="560"/>
      <c r="AY13" s="562"/>
    </row>
    <row r="14" customFormat="false" ht="18" hidden="false" customHeight="true" outlineLevel="0" collapsed="false">
      <c r="A14" s="539"/>
      <c r="B14" s="540"/>
      <c r="C14" s="540"/>
      <c r="D14" s="540"/>
      <c r="E14" s="540"/>
      <c r="F14" s="540"/>
      <c r="G14" s="541"/>
      <c r="H14" s="541"/>
      <c r="I14" s="541"/>
      <c r="J14" s="541"/>
      <c r="K14" s="541"/>
      <c r="L14" s="542"/>
      <c r="M14" s="543"/>
      <c r="N14" s="544"/>
      <c r="O14" s="545"/>
      <c r="P14" s="546"/>
      <c r="Q14" s="547"/>
      <c r="R14" s="548"/>
      <c r="S14" s="549"/>
      <c r="T14" s="550"/>
      <c r="U14" s="549"/>
      <c r="V14" s="550"/>
      <c r="W14" s="549"/>
      <c r="X14" s="550"/>
      <c r="Y14" s="549"/>
      <c r="Z14" s="550"/>
      <c r="AA14" s="550"/>
      <c r="AB14" s="550"/>
      <c r="AC14" s="551"/>
      <c r="AD14" s="552"/>
      <c r="AE14" s="553"/>
      <c r="AF14" s="554"/>
      <c r="AG14" s="552"/>
      <c r="AH14" s="555"/>
      <c r="AI14" s="554"/>
      <c r="AJ14" s="554"/>
      <c r="AK14" s="556"/>
      <c r="AL14" s="557"/>
      <c r="AM14" s="564"/>
      <c r="AN14" s="559"/>
      <c r="AO14" s="560"/>
      <c r="AP14" s="561"/>
      <c r="AQ14" s="126"/>
      <c r="AR14" s="126"/>
      <c r="AS14" s="126"/>
      <c r="AT14" s="126"/>
      <c r="AU14" s="126"/>
      <c r="AV14" s="126"/>
      <c r="AW14" s="126"/>
      <c r="AX14" s="560"/>
      <c r="AY14" s="562"/>
    </row>
    <row r="15" customFormat="false" ht="30" hidden="false" customHeight="true" outlineLevel="0" collapsed="false">
      <c r="A15" s="539"/>
      <c r="B15" s="540"/>
      <c r="C15" s="540"/>
      <c r="D15" s="540"/>
      <c r="E15" s="540"/>
      <c r="F15" s="540"/>
      <c r="G15" s="541"/>
      <c r="H15" s="541"/>
      <c r="I15" s="541"/>
      <c r="J15" s="541"/>
      <c r="K15" s="541"/>
      <c r="L15" s="542"/>
      <c r="M15" s="543"/>
      <c r="N15" s="544"/>
      <c r="O15" s="545"/>
      <c r="P15" s="546"/>
      <c r="Q15" s="547"/>
      <c r="R15" s="548"/>
      <c r="S15" s="549"/>
      <c r="T15" s="550"/>
      <c r="U15" s="549"/>
      <c r="V15" s="550"/>
      <c r="W15" s="549"/>
      <c r="X15" s="550"/>
      <c r="Y15" s="549"/>
      <c r="Z15" s="550"/>
      <c r="AA15" s="550"/>
      <c r="AB15" s="550"/>
      <c r="AC15" s="551"/>
      <c r="AD15" s="552"/>
      <c r="AE15" s="553"/>
      <c r="AF15" s="554"/>
      <c r="AG15" s="552"/>
      <c r="AH15" s="555"/>
      <c r="AI15" s="554"/>
      <c r="AJ15" s="554"/>
      <c r="AK15" s="556"/>
      <c r="AL15" s="557"/>
      <c r="AM15" s="565" t="str">
        <f aca="false">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559"/>
      <c r="AO15" s="560"/>
      <c r="AP15" s="561"/>
      <c r="AQ15" s="126"/>
      <c r="AR15" s="126"/>
      <c r="AS15" s="126"/>
      <c r="AT15" s="126"/>
      <c r="AU15" s="126"/>
      <c r="AV15" s="126"/>
      <c r="AW15" s="126"/>
      <c r="AX15" s="560"/>
      <c r="AY15" s="562"/>
    </row>
    <row r="16" customFormat="false" ht="30" hidden="false" customHeight="true" outlineLevel="0" collapsed="false">
      <c r="A16" s="539" t="n">
        <v>2</v>
      </c>
      <c r="B16" s="566" t="str">
        <f aca="false">IF(基本情報入力シート!B41="", "",基本情報入力シート!B41)</f>
        <v/>
      </c>
      <c r="C16" s="566"/>
      <c r="D16" s="566"/>
      <c r="E16" s="566"/>
      <c r="F16" s="566"/>
      <c r="G16" s="567" t="str">
        <f aca="false">IF(基本情報入力シート!L41="", "",基本情報入力シート!L41)</f>
        <v/>
      </c>
      <c r="H16" s="567" t="str">
        <f aca="false">IF(基本情報入力シート!Q41="", "",基本情報入力シート!Q41)</f>
        <v/>
      </c>
      <c r="I16" s="567" t="str">
        <f aca="false">IF(基本情報入力シート!V41="", "",基本情報入力シート!V41)</f>
        <v/>
      </c>
      <c r="J16" s="567" t="str">
        <f aca="false">IF(基本情報入力シート!W41="", "",基本情報入力シート!W41)</f>
        <v/>
      </c>
      <c r="K16" s="567" t="str">
        <f aca="false">IF(基本情報入力シート!X41="", "",基本情報入力シート!X41)</f>
        <v/>
      </c>
      <c r="L16" s="542" t="str">
        <f aca="false">IF(基本情報入力シート!AC41=0, "",基本情報入力シート!AC41)</f>
        <v/>
      </c>
      <c r="M16" s="568" t="e">
        <f aca="false">IF(基本情報入力シート!AD41="", "",基本情報入力シート!AD41)</f>
        <v>#N/A</v>
      </c>
      <c r="N16" s="544"/>
      <c r="O16" s="545" t="e">
        <f aca="false">IFERROR(VLOOKUP(K16,【参考】数式用３!$A$2:$AD$48,MATCH(N16,【参考】数式用３!$C$4:$AD$4,0)+2,0),"")))</f>
        <v>#N/A</v>
      </c>
      <c r="P16" s="546"/>
      <c r="Q16" s="547" t="e">
        <f aca="false">IFERROR(VLOOKUP(K16,【参考】数式用３!$A$2:$AC$48,MATCH(P16,【参考】数式用３!$C$4:$AC$4,0)+2,0),"")))</f>
        <v>#N/A</v>
      </c>
      <c r="R16" s="548" t="s">
        <v>267</v>
      </c>
      <c r="S16" s="549"/>
      <c r="T16" s="550" t="s">
        <v>268</v>
      </c>
      <c r="U16" s="549"/>
      <c r="V16" s="550" t="s">
        <v>352</v>
      </c>
      <c r="W16" s="549"/>
      <c r="X16" s="550" t="s">
        <v>268</v>
      </c>
      <c r="Y16" s="549"/>
      <c r="Z16" s="550" t="s">
        <v>269</v>
      </c>
      <c r="AA16" s="550" t="s">
        <v>170</v>
      </c>
      <c r="AB16" s="550" t="str">
        <f aca="false">IF(S16&gt;=1,(W16*12+Y16)-(S16*12+U16)+1,"")</f>
        <v/>
      </c>
      <c r="AC16" s="551" t="s">
        <v>353</v>
      </c>
      <c r="AD16" s="552" t="str">
        <f aca="false">IFERROR(ROUNDDOWN(ROUND(L16*Q16,0)*M16,0)*AB16,"")</f>
        <v/>
      </c>
      <c r="AE16" s="553" t="e">
        <f aca="false">IFERROR(ROUNDDOWN(ROUNDDOWN(ROUND(L16*VLOOKUP(K16,【参考】数式用３!$A$2:$AC$48,MATCH("処遇改善加算Ⅳ",【参考】数式用３!$C$4:$O$4,0)+2,0),0)*M16,0)*AB16*0.5,0), "")),0),0),0))</f>
        <v>#N/A</v>
      </c>
      <c r="AF16" s="554"/>
      <c r="AG16" s="552" t="e">
        <f aca="false">IF(AND(AQ16&lt;&gt;"対象外", P16&lt;&gt;""),ROUNDDOWN(ROUND(L16*VLOOKUP(K16,【参考】数式用３!$A$2:$K$48,MATCH("ベア加算あり",【参考】数式用３!$C$4:$K$4,0)+2,0),0)*M16,0)*AB16,"")),0),0))</f>
        <v>#N/A</v>
      </c>
      <c r="AH16" s="555"/>
      <c r="AI16" s="554"/>
      <c r="AJ16" s="554"/>
      <c r="AK16" s="556"/>
      <c r="AL16" s="557"/>
      <c r="AM16" s="558" t="e">
        <f aca="false">IF(Q16="","",IF(Q16&lt;O16,"！加算の要件上は問題ありませんが、令和６年度末の加算率と比較して、令和７年度の加算率が低くなっています。",""))</f>
        <v>#N/A</v>
      </c>
      <c r="AN16" s="559"/>
      <c r="AO16" s="560" t="str">
        <f aca="false">IF(K16&lt;&gt;"","Q列に色付け","")</f>
        <v/>
      </c>
      <c r="AP16" s="561" t="e">
        <f aca="false">IF(AND(AE16&lt;&gt;0,AE16&lt;&gt;""),IF(AF16="○","入力済","未入力"),"")</f>
        <v>#N/A</v>
      </c>
      <c r="AQ16" s="126" t="e">
        <f aca="false">IFERROR((VLOOKUP(N16, 【参考】数式用３!$BE$5:$BE$13, 1,FALSE)), "対象外"))))</f>
        <v>#N/A</v>
      </c>
      <c r="AR16" s="126" t="e">
        <f aca="false">IF(AG16&lt;&gt;"",IF(AH16="○","入力済","未入力"),"")</f>
        <v>#N/A</v>
      </c>
      <c r="AS16" s="126" t="str">
        <f aca="false">IF(AND(P16&lt;&gt;"", AI16=""), "未入力", "入力済")</f>
        <v>入力済</v>
      </c>
      <c r="AT16" s="126" t="str">
        <f aca="false">IF(AND(P16&lt;&gt;"", P16&lt;&gt;"処遇改善加算Ⅳ", AJ16=""), "未入力", "入力済")</f>
        <v>入力済</v>
      </c>
      <c r="AU16" s="126" t="e">
        <f aca="false">IFERROR(VLOOKUP(K16, 【参考】数式用３!$BB$5:$BC$48, 2, FALSE), "")))</f>
        <v>#N/A</v>
      </c>
      <c r="AV16" s="126" t="e">
        <f aca="false">IF(AND(P16&lt;&gt;"処遇改善加算Ⅲ",P16&lt;&gt;"処遇改善加算Ⅳ", P16&lt;&gt;"", AU16&lt;&gt;"対象外"), 1,"")</f>
        <v>#N/A</v>
      </c>
      <c r="AW16" s="126" t="e">
        <f aca="false">IFERROR("_"&amp;VLOOKUP(K16, 【参考】数式用３!$AG$2:$AH$48, 2, FALSE), "")))</f>
        <v>#N/A</v>
      </c>
      <c r="AX16" s="560" t="str">
        <f aca="false">IF(AND(P16="処遇改善加算Ⅰ", AL16=""), "未入力","入力済")</f>
        <v>入力済</v>
      </c>
      <c r="AY16" s="560" t="str">
        <f aca="false">G16</f>
        <v/>
      </c>
    </row>
    <row r="17" customFormat="false" ht="14.4" hidden="false" customHeight="true" outlineLevel="0" collapsed="false">
      <c r="A17" s="539"/>
      <c r="B17" s="566"/>
      <c r="C17" s="566"/>
      <c r="D17" s="566"/>
      <c r="E17" s="566"/>
      <c r="F17" s="566"/>
      <c r="G17" s="567"/>
      <c r="H17" s="567"/>
      <c r="I17" s="567"/>
      <c r="J17" s="567"/>
      <c r="K17" s="567"/>
      <c r="L17" s="542"/>
      <c r="M17" s="568"/>
      <c r="N17" s="544"/>
      <c r="O17" s="545"/>
      <c r="P17" s="546"/>
      <c r="Q17" s="547"/>
      <c r="R17" s="548"/>
      <c r="S17" s="549"/>
      <c r="T17" s="550"/>
      <c r="U17" s="549"/>
      <c r="V17" s="550"/>
      <c r="W17" s="549"/>
      <c r="X17" s="550"/>
      <c r="Y17" s="549"/>
      <c r="Z17" s="550"/>
      <c r="AA17" s="550"/>
      <c r="AB17" s="550"/>
      <c r="AC17" s="551"/>
      <c r="AD17" s="552"/>
      <c r="AE17" s="553"/>
      <c r="AF17" s="554"/>
      <c r="AG17" s="552"/>
      <c r="AH17" s="555"/>
      <c r="AI17" s="554"/>
      <c r="AJ17" s="554"/>
      <c r="AK17" s="556"/>
      <c r="AL17" s="557"/>
      <c r="AM17" s="564" t="str">
        <f aca="false">IF(AND(P16&lt;&gt;"", OR(W16&lt;&gt;8,Y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7" s="559"/>
      <c r="AO17" s="560"/>
      <c r="AP17" s="561"/>
      <c r="AQ17" s="126"/>
      <c r="AR17" s="126"/>
      <c r="AS17" s="126"/>
      <c r="AT17" s="126"/>
      <c r="AU17" s="126"/>
      <c r="AV17" s="126"/>
      <c r="AW17" s="126"/>
      <c r="AX17" s="560"/>
      <c r="AY17" s="560"/>
    </row>
    <row r="18" customFormat="false" ht="14.4" hidden="false" customHeight="true" outlineLevel="0" collapsed="false">
      <c r="A18" s="539"/>
      <c r="B18" s="566"/>
      <c r="C18" s="566"/>
      <c r="D18" s="566"/>
      <c r="E18" s="566"/>
      <c r="F18" s="566"/>
      <c r="G18" s="567"/>
      <c r="H18" s="567"/>
      <c r="I18" s="567"/>
      <c r="J18" s="567"/>
      <c r="K18" s="567"/>
      <c r="L18" s="542"/>
      <c r="M18" s="568"/>
      <c r="N18" s="544"/>
      <c r="O18" s="545"/>
      <c r="P18" s="546"/>
      <c r="Q18" s="547"/>
      <c r="R18" s="548"/>
      <c r="S18" s="549"/>
      <c r="T18" s="550"/>
      <c r="U18" s="549"/>
      <c r="V18" s="550"/>
      <c r="W18" s="549"/>
      <c r="X18" s="550"/>
      <c r="Y18" s="549"/>
      <c r="Z18" s="550"/>
      <c r="AA18" s="550"/>
      <c r="AB18" s="550"/>
      <c r="AC18" s="551"/>
      <c r="AD18" s="552"/>
      <c r="AE18" s="553"/>
      <c r="AF18" s="554"/>
      <c r="AG18" s="552"/>
      <c r="AH18" s="555"/>
      <c r="AI18" s="554"/>
      <c r="AJ18" s="554"/>
      <c r="AK18" s="556"/>
      <c r="AL18" s="557"/>
      <c r="AM18" s="564"/>
      <c r="AN18" s="559"/>
      <c r="AO18" s="560"/>
      <c r="AP18" s="561"/>
      <c r="AQ18" s="126"/>
      <c r="AR18" s="126"/>
      <c r="AS18" s="126"/>
      <c r="AT18" s="126"/>
      <c r="AU18" s="126"/>
      <c r="AV18" s="126"/>
      <c r="AW18" s="126"/>
      <c r="AX18" s="560"/>
      <c r="AY18" s="560"/>
    </row>
    <row r="19" customFormat="false" ht="30" hidden="false" customHeight="true" outlineLevel="0" collapsed="false">
      <c r="A19" s="539"/>
      <c r="B19" s="566"/>
      <c r="C19" s="566"/>
      <c r="D19" s="566"/>
      <c r="E19" s="566"/>
      <c r="F19" s="566"/>
      <c r="G19" s="567"/>
      <c r="H19" s="567"/>
      <c r="I19" s="567"/>
      <c r="J19" s="567"/>
      <c r="K19" s="567"/>
      <c r="L19" s="542"/>
      <c r="M19" s="568"/>
      <c r="N19" s="544"/>
      <c r="O19" s="545"/>
      <c r="P19" s="546"/>
      <c r="Q19" s="547"/>
      <c r="R19" s="548"/>
      <c r="S19" s="549"/>
      <c r="T19" s="550"/>
      <c r="U19" s="549"/>
      <c r="V19" s="550"/>
      <c r="W19" s="549"/>
      <c r="X19" s="550"/>
      <c r="Y19" s="549"/>
      <c r="Z19" s="550"/>
      <c r="AA19" s="550"/>
      <c r="AB19" s="550"/>
      <c r="AC19" s="551"/>
      <c r="AD19" s="552"/>
      <c r="AE19" s="553"/>
      <c r="AF19" s="554"/>
      <c r="AG19" s="552"/>
      <c r="AH19" s="555"/>
      <c r="AI19" s="554"/>
      <c r="AJ19" s="554"/>
      <c r="AK19" s="556"/>
      <c r="AL19" s="557"/>
      <c r="AM19" s="565" t="str">
        <f aca="false">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559"/>
      <c r="AO19" s="560"/>
      <c r="AP19" s="561"/>
      <c r="AQ19" s="126"/>
      <c r="AR19" s="126"/>
      <c r="AS19" s="126"/>
      <c r="AT19" s="126"/>
      <c r="AU19" s="126"/>
      <c r="AV19" s="126"/>
      <c r="AW19" s="126"/>
      <c r="AX19" s="560"/>
      <c r="AY19" s="560"/>
    </row>
    <row r="20" customFormat="false" ht="30" hidden="false" customHeight="true" outlineLevel="0" collapsed="false">
      <c r="A20" s="539" t="n">
        <v>3</v>
      </c>
      <c r="B20" s="566" t="str">
        <f aca="false">IF(基本情報入力シート!B42="", "",基本情報入力シート!B42)</f>
        <v/>
      </c>
      <c r="C20" s="566"/>
      <c r="D20" s="566"/>
      <c r="E20" s="566"/>
      <c r="F20" s="566"/>
      <c r="G20" s="567" t="str">
        <f aca="false">IF(基本情報入力シート!L42="", "",基本情報入力シート!L42)</f>
        <v/>
      </c>
      <c r="H20" s="567" t="str">
        <f aca="false">IF(基本情報入力シート!Q42="", "",基本情報入力シート!Q42)</f>
        <v/>
      </c>
      <c r="I20" s="567" t="str">
        <f aca="false">IF(基本情報入力シート!V42="", "",基本情報入力シート!V42)</f>
        <v/>
      </c>
      <c r="J20" s="567" t="str">
        <f aca="false">IF(基本情報入力シート!W42="", "",基本情報入力シート!W42)</f>
        <v/>
      </c>
      <c r="K20" s="567" t="str">
        <f aca="false">IF(基本情報入力シート!X42="", "",基本情報入力シート!X42)</f>
        <v/>
      </c>
      <c r="L20" s="542" t="str">
        <f aca="false">IF(基本情報入力シート!AC42=0, "",基本情報入力シート!AC42)</f>
        <v/>
      </c>
      <c r="M20" s="568" t="e">
        <f aca="false">IF(基本情報入力シート!AD42="", "",基本情報入力シート!AD42)</f>
        <v>#N/A</v>
      </c>
      <c r="N20" s="544"/>
      <c r="O20" s="545" t="e">
        <f aca="false">IFERROR(VLOOKUP(K20,【参考】数式用３!$A$2:$AD$48,MATCH(N20,【参考】数式用３!$C$4:$AD$4,0)+2,0),"")))</f>
        <v>#N/A</v>
      </c>
      <c r="P20" s="546"/>
      <c r="Q20" s="547" t="e">
        <f aca="false">IFERROR(VLOOKUP(K20,【参考】数式用３!$A$2:$AC$48,MATCH(P20,【参考】数式用３!$C$4:$AC$4,0)+2,0),"")))</f>
        <v>#N/A</v>
      </c>
      <c r="R20" s="548" t="s">
        <v>267</v>
      </c>
      <c r="S20" s="549"/>
      <c r="T20" s="550" t="s">
        <v>268</v>
      </c>
      <c r="U20" s="549"/>
      <c r="V20" s="550" t="s">
        <v>352</v>
      </c>
      <c r="W20" s="549"/>
      <c r="X20" s="550" t="s">
        <v>268</v>
      </c>
      <c r="Y20" s="549"/>
      <c r="Z20" s="550" t="s">
        <v>269</v>
      </c>
      <c r="AA20" s="550" t="s">
        <v>170</v>
      </c>
      <c r="AB20" s="550" t="str">
        <f aca="false">IF(S20&gt;=1,(W20*12+Y20)-(S20*12+U20)+1,"")</f>
        <v/>
      </c>
      <c r="AC20" s="551" t="s">
        <v>353</v>
      </c>
      <c r="AD20" s="552" t="str">
        <f aca="false">IFERROR(ROUNDDOWN(ROUND(L20*Q20,0)*M20,0)*AB20,"")</f>
        <v/>
      </c>
      <c r="AE20" s="553" t="e">
        <f aca="false">IFERROR(ROUNDDOWN(ROUNDDOWN(ROUND(L20*VLOOKUP(K20,【参考】数式用３!$A$2:$AC$48,MATCH("処遇改善加算Ⅳ",【参考】数式用３!$C$4:$O$4,0)+2,0),0)*M20,0)*AB20*0.5,0), "")),0),0),0))</f>
        <v>#N/A</v>
      </c>
      <c r="AF20" s="554"/>
      <c r="AG20" s="552" t="e">
        <f aca="false">IF(AND(AQ20&lt;&gt;"対象外", P20&lt;&gt;""),ROUNDDOWN(ROUND(L20*VLOOKUP(K20,【参考】数式用３!$A$2:$K$48,MATCH("ベア加算あり",【参考】数式用３!$C$4:$K$4,0)+2,0),0)*M20,0)*AB20,"")),0),0))</f>
        <v>#N/A</v>
      </c>
      <c r="AH20" s="555"/>
      <c r="AI20" s="554"/>
      <c r="AJ20" s="554"/>
      <c r="AK20" s="556"/>
      <c r="AL20" s="557"/>
      <c r="AM20" s="558" t="e">
        <f aca="false">IF(Q20="","",IF(Q20&lt;O20,"！加算の要件上は問題ありませんが、令和６年度末の加算率と比較して、令和７年度の加算率が低くなっています。",""))</f>
        <v>#N/A</v>
      </c>
      <c r="AN20" s="559"/>
      <c r="AO20" s="560" t="str">
        <f aca="false">IF(K20&lt;&gt;"","Q列に色付け","")</f>
        <v/>
      </c>
      <c r="AP20" s="561" t="e">
        <f aca="false">IF(AND(AE20&lt;&gt;0,AE20&lt;&gt;""),IF(AF20="○","入力済","未入力"),"")</f>
        <v>#N/A</v>
      </c>
      <c r="AQ20" s="126" t="e">
        <f aca="false">IFERROR((VLOOKUP(N20, 【参考】数式用３!$BE$5:$BE$13, 1,FALSE)), "対象外"))))</f>
        <v>#N/A</v>
      </c>
      <c r="AR20" s="126" t="e">
        <f aca="false">IF(AG20&lt;&gt;"",IF(AH20="○","入力済","未入力"),"")</f>
        <v>#N/A</v>
      </c>
      <c r="AS20" s="126" t="str">
        <f aca="false">IF(AND(P20&lt;&gt;"", AI20=""), "未入力", "入力済")</f>
        <v>入力済</v>
      </c>
      <c r="AT20" s="126" t="str">
        <f aca="false">IF(AND(P20&lt;&gt;"", P20&lt;&gt;"処遇改善加算Ⅳ", AJ20=""), "未入力", "入力済")</f>
        <v>入力済</v>
      </c>
      <c r="AU20" s="126" t="e">
        <f aca="false">IFERROR(VLOOKUP(K20, 【参考】数式用３!$BB$5:$BC$48, 2, FALSE), "")))</f>
        <v>#N/A</v>
      </c>
      <c r="AV20" s="126" t="e">
        <f aca="false">IF(AND(P20&lt;&gt;"処遇改善加算Ⅲ",P20&lt;&gt;"処遇改善加算Ⅳ", P20&lt;&gt;"", AU20&lt;&gt;"対象外"), 1,"")</f>
        <v>#N/A</v>
      </c>
      <c r="AW20" s="126" t="e">
        <f aca="false">IFERROR("_"&amp;VLOOKUP(K20, 【参考】数式用３!$AG$2:$AH$48, 2, FALSE), "")))</f>
        <v>#N/A</v>
      </c>
      <c r="AX20" s="560" t="str">
        <f aca="false">IF(AND(P20="処遇改善加算Ⅰ", AL20=""), "未入力","入力済")</f>
        <v>入力済</v>
      </c>
      <c r="AY20" s="560" t="str">
        <f aca="false">G20</f>
        <v/>
      </c>
    </row>
    <row r="21" customFormat="false" ht="14.4" hidden="false" customHeight="true" outlineLevel="0" collapsed="false">
      <c r="A21" s="539"/>
      <c r="B21" s="566"/>
      <c r="C21" s="566"/>
      <c r="D21" s="566"/>
      <c r="E21" s="566"/>
      <c r="F21" s="566"/>
      <c r="G21" s="567"/>
      <c r="H21" s="567"/>
      <c r="I21" s="567"/>
      <c r="J21" s="567"/>
      <c r="K21" s="567"/>
      <c r="L21" s="542"/>
      <c r="M21" s="568"/>
      <c r="N21" s="544"/>
      <c r="O21" s="545"/>
      <c r="P21" s="546"/>
      <c r="Q21" s="547"/>
      <c r="R21" s="548"/>
      <c r="S21" s="549"/>
      <c r="T21" s="550"/>
      <c r="U21" s="549"/>
      <c r="V21" s="550"/>
      <c r="W21" s="549"/>
      <c r="X21" s="550"/>
      <c r="Y21" s="549"/>
      <c r="Z21" s="550"/>
      <c r="AA21" s="550"/>
      <c r="AB21" s="550"/>
      <c r="AC21" s="551"/>
      <c r="AD21" s="552"/>
      <c r="AE21" s="553"/>
      <c r="AF21" s="554"/>
      <c r="AG21" s="552"/>
      <c r="AH21" s="555"/>
      <c r="AI21" s="554"/>
      <c r="AJ21" s="554"/>
      <c r="AK21" s="556"/>
      <c r="AL21" s="557"/>
      <c r="AM21" s="564" t="str">
        <f aca="false">IF(AND(P20&lt;&gt;"", OR(W20&lt;&gt;8,Y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1" s="559"/>
      <c r="AO21" s="560"/>
      <c r="AP21" s="561"/>
      <c r="AQ21" s="126"/>
      <c r="AR21" s="126"/>
      <c r="AS21" s="126"/>
      <c r="AT21" s="126"/>
      <c r="AU21" s="126"/>
      <c r="AV21" s="126"/>
      <c r="AW21" s="126"/>
      <c r="AX21" s="560"/>
      <c r="AY21" s="560"/>
    </row>
    <row r="22" customFormat="false" ht="14.4" hidden="false" customHeight="true" outlineLevel="0" collapsed="false">
      <c r="A22" s="539"/>
      <c r="B22" s="566"/>
      <c r="C22" s="566"/>
      <c r="D22" s="566"/>
      <c r="E22" s="566"/>
      <c r="F22" s="566"/>
      <c r="G22" s="567"/>
      <c r="H22" s="567"/>
      <c r="I22" s="567"/>
      <c r="J22" s="567"/>
      <c r="K22" s="567"/>
      <c r="L22" s="542"/>
      <c r="M22" s="568"/>
      <c r="N22" s="544"/>
      <c r="O22" s="545"/>
      <c r="P22" s="546"/>
      <c r="Q22" s="547"/>
      <c r="R22" s="548"/>
      <c r="S22" s="549"/>
      <c r="T22" s="550"/>
      <c r="U22" s="549"/>
      <c r="V22" s="550"/>
      <c r="W22" s="549"/>
      <c r="X22" s="550"/>
      <c r="Y22" s="549"/>
      <c r="Z22" s="550"/>
      <c r="AA22" s="550"/>
      <c r="AB22" s="550"/>
      <c r="AC22" s="551"/>
      <c r="AD22" s="552"/>
      <c r="AE22" s="553"/>
      <c r="AF22" s="554"/>
      <c r="AG22" s="552"/>
      <c r="AH22" s="555"/>
      <c r="AI22" s="554"/>
      <c r="AJ22" s="554"/>
      <c r="AK22" s="556"/>
      <c r="AL22" s="557"/>
      <c r="AM22" s="564"/>
      <c r="AN22" s="559"/>
      <c r="AO22" s="560"/>
      <c r="AP22" s="561"/>
      <c r="AQ22" s="126"/>
      <c r="AR22" s="126"/>
      <c r="AS22" s="126"/>
      <c r="AT22" s="126"/>
      <c r="AU22" s="126"/>
      <c r="AV22" s="126"/>
      <c r="AW22" s="126"/>
      <c r="AX22" s="560"/>
      <c r="AY22" s="560"/>
    </row>
    <row r="23" customFormat="false" ht="30" hidden="false" customHeight="true" outlineLevel="0" collapsed="false">
      <c r="A23" s="539"/>
      <c r="B23" s="566"/>
      <c r="C23" s="566"/>
      <c r="D23" s="566"/>
      <c r="E23" s="566"/>
      <c r="F23" s="566"/>
      <c r="G23" s="567"/>
      <c r="H23" s="567"/>
      <c r="I23" s="567"/>
      <c r="J23" s="567"/>
      <c r="K23" s="567"/>
      <c r="L23" s="542"/>
      <c r="M23" s="568"/>
      <c r="N23" s="544"/>
      <c r="O23" s="545"/>
      <c r="P23" s="546"/>
      <c r="Q23" s="547"/>
      <c r="R23" s="548"/>
      <c r="S23" s="549"/>
      <c r="T23" s="550"/>
      <c r="U23" s="549"/>
      <c r="V23" s="550"/>
      <c r="W23" s="549"/>
      <c r="X23" s="550"/>
      <c r="Y23" s="549"/>
      <c r="Z23" s="550"/>
      <c r="AA23" s="550"/>
      <c r="AB23" s="550"/>
      <c r="AC23" s="551"/>
      <c r="AD23" s="552"/>
      <c r="AE23" s="553"/>
      <c r="AF23" s="554"/>
      <c r="AG23" s="552"/>
      <c r="AH23" s="555"/>
      <c r="AI23" s="554"/>
      <c r="AJ23" s="554"/>
      <c r="AK23" s="556"/>
      <c r="AL23" s="557"/>
      <c r="AM23" s="565" t="str">
        <f aca="false">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559"/>
      <c r="AO23" s="560"/>
      <c r="AP23" s="561"/>
      <c r="AQ23" s="126"/>
      <c r="AR23" s="126"/>
      <c r="AS23" s="126"/>
      <c r="AT23" s="126"/>
      <c r="AU23" s="126"/>
      <c r="AV23" s="126"/>
      <c r="AW23" s="126"/>
      <c r="AX23" s="560"/>
      <c r="AY23" s="560"/>
    </row>
    <row r="24" customFormat="false" ht="30" hidden="false" customHeight="true" outlineLevel="0" collapsed="false">
      <c r="A24" s="569" t="n">
        <v>4</v>
      </c>
      <c r="B24" s="570" t="str">
        <f aca="false">IF(基本情報入力シート!B43="", "",基本情報入力シート!B43)</f>
        <v/>
      </c>
      <c r="C24" s="570"/>
      <c r="D24" s="570"/>
      <c r="E24" s="570"/>
      <c r="F24" s="570"/>
      <c r="G24" s="571" t="str">
        <f aca="false">IF(基本情報入力シート!L43="", "",基本情報入力シート!L43)</f>
        <v/>
      </c>
      <c r="H24" s="571" t="str">
        <f aca="false">IF(基本情報入力シート!Q43="", "",基本情報入力シート!Q43)</f>
        <v/>
      </c>
      <c r="I24" s="571" t="str">
        <f aca="false">IF(基本情報入力シート!V43="", "",基本情報入力シート!V43)</f>
        <v/>
      </c>
      <c r="J24" s="571" t="str">
        <f aca="false">IF(基本情報入力シート!W43="", "",基本情報入力シート!W43)</f>
        <v/>
      </c>
      <c r="K24" s="571" t="str">
        <f aca="false">IF(基本情報入力シート!X43="", "",基本情報入力シート!X43)</f>
        <v/>
      </c>
      <c r="L24" s="542" t="str">
        <f aca="false">IF(基本情報入力シート!AC43=0, "",基本情報入力シート!AC43)</f>
        <v/>
      </c>
      <c r="M24" s="568" t="e">
        <f aca="false">IF(基本情報入力シート!AD43="", "",基本情報入力シート!AD43)</f>
        <v>#N/A</v>
      </c>
      <c r="N24" s="544"/>
      <c r="O24" s="545" t="e">
        <f aca="false">IFERROR(VLOOKUP(K24,【参考】数式用３!$A$2:$AD$48,MATCH(N24,【参考】数式用３!$C$4:$AD$4,0)+2,0),"")))</f>
        <v>#N/A</v>
      </c>
      <c r="P24" s="546"/>
      <c r="Q24" s="547" t="e">
        <f aca="false">IFERROR(VLOOKUP(K24,【参考】数式用３!$A$2:$AC$48,MATCH(P24,【参考】数式用３!$C$4:$AC$4,0)+2,0),"")))</f>
        <v>#N/A</v>
      </c>
      <c r="R24" s="548" t="s">
        <v>267</v>
      </c>
      <c r="S24" s="549"/>
      <c r="T24" s="550" t="s">
        <v>268</v>
      </c>
      <c r="U24" s="549"/>
      <c r="V24" s="550" t="s">
        <v>352</v>
      </c>
      <c r="W24" s="549"/>
      <c r="X24" s="550" t="s">
        <v>268</v>
      </c>
      <c r="Y24" s="549"/>
      <c r="Z24" s="550" t="s">
        <v>269</v>
      </c>
      <c r="AA24" s="550" t="s">
        <v>170</v>
      </c>
      <c r="AB24" s="550" t="str">
        <f aca="false">IF(S24&gt;=1,(W24*12+Y24)-(S24*12+U24)+1,"")</f>
        <v/>
      </c>
      <c r="AC24" s="551" t="s">
        <v>353</v>
      </c>
      <c r="AD24" s="552" t="str">
        <f aca="false">IFERROR(ROUNDDOWN(ROUND(L24*Q24,0)*M24,0)*AB24,"")</f>
        <v/>
      </c>
      <c r="AE24" s="553" t="e">
        <f aca="false">IFERROR(ROUNDDOWN(ROUNDDOWN(ROUND(L24*VLOOKUP(K24,【参考】数式用３!$A$2:$AC$48,MATCH("処遇改善加算Ⅳ",【参考】数式用３!$C$4:$O$4,0)+2,0),0)*M24,0)*AB24*0.5,0), "")),0),0),0))</f>
        <v>#N/A</v>
      </c>
      <c r="AF24" s="554"/>
      <c r="AG24" s="552" t="e">
        <f aca="false">IF(AND(AQ24&lt;&gt;"対象外", P24&lt;&gt;""),ROUNDDOWN(ROUND(L24*VLOOKUP(K24,【参考】数式用３!$A$2:$K$48,MATCH("ベア加算あり",【参考】数式用３!$C$4:$K$4,0)+2,0),0)*M24,0)*AB24,"")),0),0))</f>
        <v>#N/A</v>
      </c>
      <c r="AH24" s="555"/>
      <c r="AI24" s="554"/>
      <c r="AJ24" s="554"/>
      <c r="AK24" s="556"/>
      <c r="AL24" s="557"/>
      <c r="AM24" s="558" t="e">
        <f aca="false">IF(Q24="","",IF(Q24&lt;O24,"！加算の要件上は問題ありませんが、令和６年度末の加算率と比較して、令和７年度の加算率が低くなっています。",""))</f>
        <v>#N/A</v>
      </c>
      <c r="AN24" s="559"/>
      <c r="AO24" s="560" t="str">
        <f aca="false">IF(K24&lt;&gt;"","Q列に色付け","")</f>
        <v/>
      </c>
      <c r="AP24" s="561" t="e">
        <f aca="false">IF(AND(AE24&lt;&gt;0,AE24&lt;&gt;""),IF(AF24="○","入力済","未入力"),"")</f>
        <v>#N/A</v>
      </c>
      <c r="AQ24" s="126" t="e">
        <f aca="false">IFERROR((VLOOKUP(N24, 【参考】数式用３!$BE$5:$BE$13, 1,FALSE)), "対象外"))))</f>
        <v>#N/A</v>
      </c>
      <c r="AR24" s="126" t="e">
        <f aca="false">IF(AG24&lt;&gt;"",IF(AH24="○","入力済","未入力"),"")</f>
        <v>#N/A</v>
      </c>
      <c r="AS24" s="126" t="str">
        <f aca="false">IF(AND(P24&lt;&gt;"", AI24=""), "未入力", "入力済")</f>
        <v>入力済</v>
      </c>
      <c r="AT24" s="126" t="str">
        <f aca="false">IF(AND(P24&lt;&gt;"", P24&lt;&gt;"処遇改善加算Ⅳ", AJ24=""), "未入力", "入力済")</f>
        <v>入力済</v>
      </c>
      <c r="AU24" s="126" t="e">
        <f aca="false">IFERROR(VLOOKUP(K24, 【参考】数式用３!$BB$5:$BC$48, 2, FALSE), "")))</f>
        <v>#N/A</v>
      </c>
      <c r="AV24" s="126" t="e">
        <f aca="false">IF(AND(P24&lt;&gt;"処遇改善加算Ⅲ",P24&lt;&gt;"処遇改善加算Ⅳ", P24&lt;&gt;"", AU24&lt;&gt;"対象外"), 1,"")</f>
        <v>#N/A</v>
      </c>
      <c r="AW24" s="126" t="e">
        <f aca="false">IFERROR("_"&amp;VLOOKUP(K24, 【参考】数式用３!$AG$2:$AH$48, 2, FALSE), "")))</f>
        <v>#N/A</v>
      </c>
      <c r="AX24" s="560" t="str">
        <f aca="false">IF(AND(P24="処遇改善加算Ⅰ", AL24=""), "未入力","入力済")</f>
        <v>入力済</v>
      </c>
      <c r="AY24" s="560" t="str">
        <f aca="false">G24</f>
        <v/>
      </c>
    </row>
    <row r="25" customFormat="false" ht="14.4" hidden="false" customHeight="true" outlineLevel="0" collapsed="false">
      <c r="A25" s="569"/>
      <c r="B25" s="570"/>
      <c r="C25" s="570"/>
      <c r="D25" s="570"/>
      <c r="E25" s="570"/>
      <c r="F25" s="570"/>
      <c r="G25" s="571"/>
      <c r="H25" s="571"/>
      <c r="I25" s="571"/>
      <c r="J25" s="571"/>
      <c r="K25" s="571"/>
      <c r="L25" s="542"/>
      <c r="M25" s="568"/>
      <c r="N25" s="544"/>
      <c r="O25" s="545"/>
      <c r="P25" s="546"/>
      <c r="Q25" s="547"/>
      <c r="R25" s="548"/>
      <c r="S25" s="549"/>
      <c r="T25" s="550"/>
      <c r="U25" s="549"/>
      <c r="V25" s="550"/>
      <c r="W25" s="549"/>
      <c r="X25" s="550"/>
      <c r="Y25" s="549"/>
      <c r="Z25" s="550"/>
      <c r="AA25" s="550"/>
      <c r="AB25" s="550"/>
      <c r="AC25" s="551"/>
      <c r="AD25" s="552"/>
      <c r="AE25" s="553"/>
      <c r="AF25" s="554"/>
      <c r="AG25" s="552"/>
      <c r="AH25" s="555"/>
      <c r="AI25" s="554"/>
      <c r="AJ25" s="554"/>
      <c r="AK25" s="556"/>
      <c r="AL25" s="557"/>
      <c r="AM25" s="564" t="str">
        <f aca="false">IF(AND(P24&lt;&gt;"", OR(W24&lt;&gt;8,Y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5" s="559"/>
      <c r="AO25" s="560"/>
      <c r="AP25" s="561"/>
      <c r="AQ25" s="126"/>
      <c r="AR25" s="126"/>
      <c r="AS25" s="126"/>
      <c r="AT25" s="126"/>
      <c r="AU25" s="126"/>
      <c r="AV25" s="126"/>
      <c r="AW25" s="126"/>
      <c r="AX25" s="560"/>
      <c r="AY25" s="560"/>
    </row>
    <row r="26" customFormat="false" ht="14.4" hidden="false" customHeight="true" outlineLevel="0" collapsed="false">
      <c r="A26" s="569"/>
      <c r="B26" s="570"/>
      <c r="C26" s="570"/>
      <c r="D26" s="570"/>
      <c r="E26" s="570"/>
      <c r="F26" s="570"/>
      <c r="G26" s="571"/>
      <c r="H26" s="571"/>
      <c r="I26" s="571"/>
      <c r="J26" s="571"/>
      <c r="K26" s="571"/>
      <c r="L26" s="542"/>
      <c r="M26" s="568"/>
      <c r="N26" s="544"/>
      <c r="O26" s="545"/>
      <c r="P26" s="546"/>
      <c r="Q26" s="547"/>
      <c r="R26" s="548"/>
      <c r="S26" s="549"/>
      <c r="T26" s="550"/>
      <c r="U26" s="549"/>
      <c r="V26" s="550"/>
      <c r="W26" s="549"/>
      <c r="X26" s="550"/>
      <c r="Y26" s="549"/>
      <c r="Z26" s="550"/>
      <c r="AA26" s="550"/>
      <c r="AB26" s="550"/>
      <c r="AC26" s="551"/>
      <c r="AD26" s="552"/>
      <c r="AE26" s="553"/>
      <c r="AF26" s="554"/>
      <c r="AG26" s="552"/>
      <c r="AH26" s="555"/>
      <c r="AI26" s="554"/>
      <c r="AJ26" s="554"/>
      <c r="AK26" s="556"/>
      <c r="AL26" s="557"/>
      <c r="AM26" s="564"/>
      <c r="AN26" s="559"/>
      <c r="AO26" s="560"/>
      <c r="AP26" s="561"/>
      <c r="AQ26" s="126"/>
      <c r="AR26" s="126"/>
      <c r="AS26" s="126"/>
      <c r="AT26" s="126"/>
      <c r="AU26" s="126"/>
      <c r="AV26" s="126"/>
      <c r="AW26" s="126"/>
      <c r="AX26" s="560"/>
      <c r="AY26" s="560"/>
    </row>
    <row r="27" customFormat="false" ht="30" hidden="false" customHeight="true" outlineLevel="0" collapsed="false">
      <c r="A27" s="569"/>
      <c r="B27" s="570"/>
      <c r="C27" s="570"/>
      <c r="D27" s="570"/>
      <c r="E27" s="570"/>
      <c r="F27" s="570"/>
      <c r="G27" s="571"/>
      <c r="H27" s="571"/>
      <c r="I27" s="571"/>
      <c r="J27" s="571"/>
      <c r="K27" s="571"/>
      <c r="L27" s="542"/>
      <c r="M27" s="568"/>
      <c r="N27" s="544"/>
      <c r="O27" s="545"/>
      <c r="P27" s="546"/>
      <c r="Q27" s="547"/>
      <c r="R27" s="548"/>
      <c r="S27" s="549"/>
      <c r="T27" s="550"/>
      <c r="U27" s="549"/>
      <c r="V27" s="550"/>
      <c r="W27" s="549"/>
      <c r="X27" s="550"/>
      <c r="Y27" s="549"/>
      <c r="Z27" s="550"/>
      <c r="AA27" s="550"/>
      <c r="AB27" s="550"/>
      <c r="AC27" s="551"/>
      <c r="AD27" s="552"/>
      <c r="AE27" s="553"/>
      <c r="AF27" s="554"/>
      <c r="AG27" s="552"/>
      <c r="AH27" s="555"/>
      <c r="AI27" s="554"/>
      <c r="AJ27" s="554"/>
      <c r="AK27" s="556"/>
      <c r="AL27" s="557"/>
      <c r="AM27" s="565" t="str">
        <f aca="false">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559"/>
      <c r="AO27" s="560"/>
      <c r="AP27" s="561"/>
      <c r="AQ27" s="126"/>
      <c r="AR27" s="126"/>
      <c r="AS27" s="126"/>
      <c r="AT27" s="126"/>
      <c r="AU27" s="126"/>
      <c r="AV27" s="126"/>
      <c r="AW27" s="126"/>
      <c r="AX27" s="560"/>
      <c r="AY27" s="560"/>
    </row>
    <row r="28" customFormat="false" ht="30" hidden="false" customHeight="true" outlineLevel="0" collapsed="false">
      <c r="A28" s="539" t="n">
        <v>5</v>
      </c>
      <c r="B28" s="566" t="str">
        <f aca="false">IF(基本情報入力シート!B44="", "",基本情報入力シート!B44)</f>
        <v/>
      </c>
      <c r="C28" s="566"/>
      <c r="D28" s="566"/>
      <c r="E28" s="566"/>
      <c r="F28" s="566"/>
      <c r="G28" s="567" t="str">
        <f aca="false">IF(基本情報入力シート!L44="", "",基本情報入力シート!L44)</f>
        <v/>
      </c>
      <c r="H28" s="567" t="str">
        <f aca="false">IF(基本情報入力シート!Q44="", "",基本情報入力シート!Q44)</f>
        <v/>
      </c>
      <c r="I28" s="567" t="str">
        <f aca="false">IF(基本情報入力シート!V44="", "",基本情報入力シート!V44)</f>
        <v/>
      </c>
      <c r="J28" s="567" t="str">
        <f aca="false">IF(基本情報入力シート!W44="", "",基本情報入力シート!W44)</f>
        <v/>
      </c>
      <c r="K28" s="567" t="str">
        <f aca="false">IF(基本情報入力シート!X44="", "",基本情報入力シート!X44)</f>
        <v/>
      </c>
      <c r="L28" s="542" t="str">
        <f aca="false">IF(基本情報入力シート!AC44=0, "",基本情報入力シート!AC44)</f>
        <v/>
      </c>
      <c r="M28" s="568" t="e">
        <f aca="false">IF(基本情報入力シート!AD44="", "",基本情報入力シート!AD44)</f>
        <v>#N/A</v>
      </c>
      <c r="N28" s="544"/>
      <c r="O28" s="545" t="e">
        <f aca="false">IFERROR(VLOOKUP(K28,【参考】数式用３!$A$2:$AD$48,MATCH(N28,【参考】数式用３!$C$4:$AD$4,0)+2,0),"")))</f>
        <v>#N/A</v>
      </c>
      <c r="P28" s="546"/>
      <c r="Q28" s="547" t="e">
        <f aca="false">IFERROR(VLOOKUP(K28,【参考】数式用３!$A$2:$AC$48,MATCH(P28,【参考】数式用３!$C$4:$AC$4,0)+2,0),"")))</f>
        <v>#N/A</v>
      </c>
      <c r="R28" s="548" t="s">
        <v>267</v>
      </c>
      <c r="S28" s="549"/>
      <c r="T28" s="550" t="s">
        <v>268</v>
      </c>
      <c r="U28" s="549"/>
      <c r="V28" s="550" t="s">
        <v>352</v>
      </c>
      <c r="W28" s="549"/>
      <c r="X28" s="550" t="s">
        <v>268</v>
      </c>
      <c r="Y28" s="549"/>
      <c r="Z28" s="550" t="s">
        <v>269</v>
      </c>
      <c r="AA28" s="550" t="s">
        <v>170</v>
      </c>
      <c r="AB28" s="550" t="str">
        <f aca="false">IF(S28&gt;=1,(W28*12+Y28)-(S28*12+U28)+1,"")</f>
        <v/>
      </c>
      <c r="AC28" s="551" t="s">
        <v>353</v>
      </c>
      <c r="AD28" s="552" t="str">
        <f aca="false">IFERROR(ROUNDDOWN(ROUND(L28*Q28,0)*M28,0)*AB28,"")</f>
        <v/>
      </c>
      <c r="AE28" s="553" t="e">
        <f aca="false">IFERROR(ROUNDDOWN(ROUNDDOWN(ROUND(L28*VLOOKUP(K28,【参考】数式用３!$A$2:$AC$48,MATCH("処遇改善加算Ⅳ",【参考】数式用３!$C$4:$O$4,0)+2,0),0)*M28,0)*AB28*0.5,0), "")),0),0),0))</f>
        <v>#N/A</v>
      </c>
      <c r="AF28" s="554"/>
      <c r="AG28" s="552" t="e">
        <f aca="false">IF(AND(AQ28&lt;&gt;"対象外", P28&lt;&gt;""),ROUNDDOWN(ROUND(L28*VLOOKUP(K28,【参考】数式用３!$A$2:$K$48,MATCH("ベア加算あり",【参考】数式用３!$C$4:$K$4,0)+2,0),0)*M28,0)*AB28,"")),0),0))</f>
        <v>#N/A</v>
      </c>
      <c r="AH28" s="555"/>
      <c r="AI28" s="554"/>
      <c r="AJ28" s="554"/>
      <c r="AK28" s="556"/>
      <c r="AL28" s="557"/>
      <c r="AM28" s="558" t="e">
        <f aca="false">IF(Q28="","",IF(Q28&lt;O28,"！加算の要件上は問題ありませんが、令和６年度末の加算率と比較して、令和７年度の加算率が低くなっています。",""))</f>
        <v>#N/A</v>
      </c>
      <c r="AN28" s="559"/>
      <c r="AO28" s="560" t="str">
        <f aca="false">IF(K28&lt;&gt;"","Q列に色付け","")</f>
        <v/>
      </c>
      <c r="AP28" s="561" t="e">
        <f aca="false">IF(AND(AE28&lt;&gt;0,AE28&lt;&gt;""),IF(AF28="○","入力済","未入力"),"")</f>
        <v>#N/A</v>
      </c>
      <c r="AQ28" s="126" t="e">
        <f aca="false">IFERROR((VLOOKUP(N28, 【参考】数式用３!$BE$5:$BE$13, 1,FALSE)), "対象外"))))</f>
        <v>#N/A</v>
      </c>
      <c r="AR28" s="126" t="e">
        <f aca="false">IF(AG28&lt;&gt;"",IF(AH28="○","入力済","未入力"),"")</f>
        <v>#N/A</v>
      </c>
      <c r="AS28" s="126" t="str">
        <f aca="false">IF(AND(P28&lt;&gt;"", AI28=""), "未入力", "入力済")</f>
        <v>入力済</v>
      </c>
      <c r="AT28" s="126" t="str">
        <f aca="false">IF(AND(P28&lt;&gt;"", P28&lt;&gt;"処遇改善加算Ⅳ", AJ28=""), "未入力", "入力済")</f>
        <v>入力済</v>
      </c>
      <c r="AU28" s="126" t="e">
        <f aca="false">IFERROR(VLOOKUP(K28, 【参考】数式用３!$BB$5:$BC$48, 2, FALSE), "")))</f>
        <v>#N/A</v>
      </c>
      <c r="AV28" s="126" t="e">
        <f aca="false">IF(AND(P28&lt;&gt;"処遇改善加算Ⅲ",P28&lt;&gt;"処遇改善加算Ⅳ", P28&lt;&gt;"", AU28&lt;&gt;"対象外"), 1,"")</f>
        <v>#N/A</v>
      </c>
      <c r="AW28" s="126" t="e">
        <f aca="false">IFERROR("_"&amp;VLOOKUP(K28, 【参考】数式用３!$AG$2:$AH$48, 2, FALSE), "")))</f>
        <v>#N/A</v>
      </c>
      <c r="AX28" s="560" t="str">
        <f aca="false">IF(AND(P28="処遇改善加算Ⅰ", AL28=""), "未入力","入力済")</f>
        <v>入力済</v>
      </c>
      <c r="AY28" s="560" t="str">
        <f aca="false">G28</f>
        <v/>
      </c>
    </row>
    <row r="29" customFormat="false" ht="14.4" hidden="false" customHeight="true" outlineLevel="0" collapsed="false">
      <c r="A29" s="539"/>
      <c r="B29" s="566"/>
      <c r="C29" s="566"/>
      <c r="D29" s="566"/>
      <c r="E29" s="566"/>
      <c r="F29" s="566"/>
      <c r="G29" s="567"/>
      <c r="H29" s="567"/>
      <c r="I29" s="567"/>
      <c r="J29" s="567"/>
      <c r="K29" s="567"/>
      <c r="L29" s="542"/>
      <c r="M29" s="568"/>
      <c r="N29" s="544"/>
      <c r="O29" s="545"/>
      <c r="P29" s="546"/>
      <c r="Q29" s="547"/>
      <c r="R29" s="548"/>
      <c r="S29" s="549"/>
      <c r="T29" s="550"/>
      <c r="U29" s="549"/>
      <c r="V29" s="550"/>
      <c r="W29" s="549"/>
      <c r="X29" s="550"/>
      <c r="Y29" s="549"/>
      <c r="Z29" s="550"/>
      <c r="AA29" s="550"/>
      <c r="AB29" s="550"/>
      <c r="AC29" s="551"/>
      <c r="AD29" s="552"/>
      <c r="AE29" s="553"/>
      <c r="AF29" s="554"/>
      <c r="AG29" s="552"/>
      <c r="AH29" s="555"/>
      <c r="AI29" s="554"/>
      <c r="AJ29" s="554"/>
      <c r="AK29" s="556"/>
      <c r="AL29" s="557"/>
      <c r="AM29" s="564" t="str">
        <f aca="false">IF(AND(P28&lt;&gt;"", OR(W28&lt;&gt;8,Y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9" s="559"/>
      <c r="AO29" s="560"/>
      <c r="AP29" s="561"/>
      <c r="AQ29" s="126"/>
      <c r="AR29" s="126"/>
      <c r="AS29" s="126"/>
      <c r="AT29" s="126"/>
      <c r="AU29" s="126"/>
      <c r="AV29" s="126"/>
      <c r="AW29" s="126"/>
      <c r="AX29" s="560"/>
      <c r="AY29" s="560"/>
    </row>
    <row r="30" customFormat="false" ht="14.4" hidden="false" customHeight="true" outlineLevel="0" collapsed="false">
      <c r="A30" s="539"/>
      <c r="B30" s="566"/>
      <c r="C30" s="566"/>
      <c r="D30" s="566"/>
      <c r="E30" s="566"/>
      <c r="F30" s="566"/>
      <c r="G30" s="567"/>
      <c r="H30" s="567"/>
      <c r="I30" s="567"/>
      <c r="J30" s="567"/>
      <c r="K30" s="567"/>
      <c r="L30" s="542"/>
      <c r="M30" s="568"/>
      <c r="N30" s="544"/>
      <c r="O30" s="545"/>
      <c r="P30" s="546"/>
      <c r="Q30" s="547"/>
      <c r="R30" s="548"/>
      <c r="S30" s="549"/>
      <c r="T30" s="550"/>
      <c r="U30" s="549"/>
      <c r="V30" s="550"/>
      <c r="W30" s="549"/>
      <c r="X30" s="550"/>
      <c r="Y30" s="549"/>
      <c r="Z30" s="550"/>
      <c r="AA30" s="550"/>
      <c r="AB30" s="550"/>
      <c r="AC30" s="551"/>
      <c r="AD30" s="552"/>
      <c r="AE30" s="553"/>
      <c r="AF30" s="554"/>
      <c r="AG30" s="552"/>
      <c r="AH30" s="555"/>
      <c r="AI30" s="554"/>
      <c r="AJ30" s="554"/>
      <c r="AK30" s="556"/>
      <c r="AL30" s="557"/>
      <c r="AM30" s="564"/>
      <c r="AN30" s="559"/>
      <c r="AO30" s="560"/>
      <c r="AP30" s="561"/>
      <c r="AQ30" s="126"/>
      <c r="AR30" s="126"/>
      <c r="AS30" s="126"/>
      <c r="AT30" s="126"/>
      <c r="AU30" s="126"/>
      <c r="AV30" s="126"/>
      <c r="AW30" s="126"/>
      <c r="AX30" s="560"/>
      <c r="AY30" s="560"/>
    </row>
    <row r="31" customFormat="false" ht="30" hidden="false" customHeight="true" outlineLevel="0" collapsed="false">
      <c r="A31" s="539"/>
      <c r="B31" s="566"/>
      <c r="C31" s="566"/>
      <c r="D31" s="566"/>
      <c r="E31" s="566"/>
      <c r="F31" s="566"/>
      <c r="G31" s="567"/>
      <c r="H31" s="567"/>
      <c r="I31" s="567"/>
      <c r="J31" s="567"/>
      <c r="K31" s="567"/>
      <c r="L31" s="542"/>
      <c r="M31" s="568"/>
      <c r="N31" s="544"/>
      <c r="O31" s="545"/>
      <c r="P31" s="546"/>
      <c r="Q31" s="547"/>
      <c r="R31" s="548"/>
      <c r="S31" s="549"/>
      <c r="T31" s="550"/>
      <c r="U31" s="549"/>
      <c r="V31" s="550"/>
      <c r="W31" s="549"/>
      <c r="X31" s="550"/>
      <c r="Y31" s="549"/>
      <c r="Z31" s="550"/>
      <c r="AA31" s="550"/>
      <c r="AB31" s="550"/>
      <c r="AC31" s="551"/>
      <c r="AD31" s="552"/>
      <c r="AE31" s="553"/>
      <c r="AF31" s="554"/>
      <c r="AG31" s="552"/>
      <c r="AH31" s="555"/>
      <c r="AI31" s="554"/>
      <c r="AJ31" s="554"/>
      <c r="AK31" s="556"/>
      <c r="AL31" s="557"/>
      <c r="AM31" s="565" t="str">
        <f aca="false">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559"/>
      <c r="AO31" s="560"/>
      <c r="AP31" s="561"/>
      <c r="AQ31" s="126"/>
      <c r="AR31" s="126"/>
      <c r="AS31" s="126"/>
      <c r="AT31" s="126"/>
      <c r="AU31" s="126"/>
      <c r="AV31" s="126"/>
      <c r="AW31" s="126"/>
      <c r="AX31" s="560"/>
      <c r="AY31" s="560"/>
    </row>
    <row r="32" customFormat="false" ht="30" hidden="false" customHeight="true" outlineLevel="0" collapsed="false">
      <c r="A32" s="572" t="n">
        <v>6</v>
      </c>
      <c r="B32" s="573" t="str">
        <f aca="false">IF(基本情報入力シート!B45="", "",基本情報入力シート!B45)</f>
        <v/>
      </c>
      <c r="C32" s="573"/>
      <c r="D32" s="573"/>
      <c r="E32" s="573"/>
      <c r="F32" s="573"/>
      <c r="G32" s="574" t="str">
        <f aca="false">IF(基本情報入力シート!L45="", "",基本情報入力シート!L45)</f>
        <v/>
      </c>
      <c r="H32" s="574" t="str">
        <f aca="false">IF(基本情報入力シート!Q45="", "",基本情報入力シート!Q45)</f>
        <v/>
      </c>
      <c r="I32" s="574" t="str">
        <f aca="false">IF(基本情報入力シート!V45="", "",基本情報入力シート!V45)</f>
        <v/>
      </c>
      <c r="J32" s="574" t="str">
        <f aca="false">IF(基本情報入力シート!W45="", "",基本情報入力シート!W45)</f>
        <v/>
      </c>
      <c r="K32" s="574" t="str">
        <f aca="false">IF(基本情報入力シート!X45="", "",基本情報入力シート!X45)</f>
        <v/>
      </c>
      <c r="L32" s="542" t="str">
        <f aca="false">IF(基本情報入力シート!AC45=0, "",基本情報入力シート!AC45)</f>
        <v/>
      </c>
      <c r="M32" s="568" t="e">
        <f aca="false">IF(基本情報入力シート!AD45="", "",基本情報入力シート!AD45)</f>
        <v>#N/A</v>
      </c>
      <c r="N32" s="544"/>
      <c r="O32" s="545" t="e">
        <f aca="false">IFERROR(VLOOKUP(K32,【参考】数式用３!$A$2:$AD$48,MATCH(N32,【参考】数式用３!$C$4:$AD$4,0)+2,0),"")))</f>
        <v>#N/A</v>
      </c>
      <c r="P32" s="546"/>
      <c r="Q32" s="547" t="e">
        <f aca="false">IFERROR(VLOOKUP(K32,【参考】数式用３!$A$2:$AC$48,MATCH(P32,【参考】数式用３!$C$4:$AC$4,0)+2,0),"")))</f>
        <v>#N/A</v>
      </c>
      <c r="R32" s="548" t="s">
        <v>267</v>
      </c>
      <c r="S32" s="549"/>
      <c r="T32" s="550" t="s">
        <v>268</v>
      </c>
      <c r="U32" s="549"/>
      <c r="V32" s="550" t="s">
        <v>352</v>
      </c>
      <c r="W32" s="549"/>
      <c r="X32" s="550" t="s">
        <v>268</v>
      </c>
      <c r="Y32" s="549"/>
      <c r="Z32" s="550" t="s">
        <v>269</v>
      </c>
      <c r="AA32" s="550" t="s">
        <v>170</v>
      </c>
      <c r="AB32" s="550" t="str">
        <f aca="false">IF(S32&gt;=1,(W32*12+Y32)-(S32*12+U32)+1,"")</f>
        <v/>
      </c>
      <c r="AC32" s="551" t="s">
        <v>353</v>
      </c>
      <c r="AD32" s="552" t="str">
        <f aca="false">IFERROR(ROUNDDOWN(ROUND(L32*Q32,0)*M32,0)*AB32,"")</f>
        <v/>
      </c>
      <c r="AE32" s="553" t="e">
        <f aca="false">IFERROR(ROUNDDOWN(ROUNDDOWN(ROUND(L32*VLOOKUP(K32,【参考】数式用３!$A$2:$AC$48,MATCH("処遇改善加算Ⅳ",【参考】数式用３!$C$4:$O$4,0)+2,0),0)*M32,0)*AB32*0.5,0), "")),0),0),0))</f>
        <v>#N/A</v>
      </c>
      <c r="AF32" s="554"/>
      <c r="AG32" s="552" t="e">
        <f aca="false">IF(AND(AQ32&lt;&gt;"対象外", P32&lt;&gt;""),ROUNDDOWN(ROUND(L32*VLOOKUP(K32,【参考】数式用３!$A$2:$K$48,MATCH("ベア加算あり",【参考】数式用３!$C$4:$K$4,0)+2,0),0)*M32,0)*AB32,"")),0),0))</f>
        <v>#N/A</v>
      </c>
      <c r="AH32" s="555"/>
      <c r="AI32" s="554"/>
      <c r="AJ32" s="554"/>
      <c r="AK32" s="556"/>
      <c r="AL32" s="557"/>
      <c r="AM32" s="558" t="e">
        <f aca="false">IF(Q32="","",IF(Q32&lt;O32,"！加算の要件上は問題ありませんが、令和６年度末の加算率と比較して、令和７年度の加算率が低くなっています。",""))</f>
        <v>#N/A</v>
      </c>
      <c r="AN32" s="559"/>
      <c r="AO32" s="562" t="str">
        <f aca="false">IF(K32&lt;&gt;"","Q列に色付け","")</f>
        <v/>
      </c>
      <c r="AP32" s="561" t="e">
        <f aca="false">IF(AND(AE32&lt;&gt;0,AE32&lt;&gt;""),IF(AF32="○","入力済","未入力"),"")</f>
        <v>#N/A</v>
      </c>
      <c r="AQ32" s="126" t="e">
        <f aca="false">IFERROR((VLOOKUP(N32, 【参考】数式用３!$BE$5:$BE$13, 1,FALSE)), "対象外"))))</f>
        <v>#N/A</v>
      </c>
      <c r="AR32" s="126" t="e">
        <f aca="false">IF(AG32&lt;&gt;"",IF(AH32="○","入力済","未入力"),"")</f>
        <v>#N/A</v>
      </c>
      <c r="AS32" s="126" t="str">
        <f aca="false">IF(AND(P32&lt;&gt;"", AI32=""), "未入力", "入力済")</f>
        <v>入力済</v>
      </c>
      <c r="AT32" s="126" t="str">
        <f aca="false">IF(AND(P32&lt;&gt;"", P32&lt;&gt;"処遇改善加算Ⅳ", AJ32=""), "未入力", "入力済")</f>
        <v>入力済</v>
      </c>
      <c r="AU32" s="126" t="e">
        <f aca="false">IFERROR(VLOOKUP(K32, 【参考】数式用３!$BB$5:$BC$48, 2, FALSE), "")))</f>
        <v>#N/A</v>
      </c>
      <c r="AV32" s="126" t="e">
        <f aca="false">IF(AND(P32&lt;&gt;"処遇改善加算Ⅲ",P32&lt;&gt;"処遇改善加算Ⅳ", P32&lt;&gt;"", AU32&lt;&gt;"対象外"), 1,"")</f>
        <v>#N/A</v>
      </c>
      <c r="AW32" s="126" t="e">
        <f aca="false">IFERROR("_"&amp;VLOOKUP(K32, 【参考】数式用３!$AG$2:$AH$48, 2, FALSE), "")))</f>
        <v>#N/A</v>
      </c>
      <c r="AX32" s="560" t="str">
        <f aca="false">IF(AND(P32="処遇改善加算Ⅰ", AL32=""), "未入力","入力済")</f>
        <v>入力済</v>
      </c>
      <c r="AY32" s="560" t="str">
        <f aca="false">G32</f>
        <v/>
      </c>
    </row>
    <row r="33" customFormat="false" ht="14.4" hidden="false" customHeight="true" outlineLevel="0" collapsed="false">
      <c r="A33" s="572"/>
      <c r="B33" s="573"/>
      <c r="C33" s="573"/>
      <c r="D33" s="573"/>
      <c r="E33" s="573"/>
      <c r="F33" s="573"/>
      <c r="G33" s="574"/>
      <c r="H33" s="574"/>
      <c r="I33" s="574"/>
      <c r="J33" s="574"/>
      <c r="K33" s="574"/>
      <c r="L33" s="542"/>
      <c r="M33" s="568"/>
      <c r="N33" s="544"/>
      <c r="O33" s="545"/>
      <c r="P33" s="546"/>
      <c r="Q33" s="547"/>
      <c r="R33" s="548"/>
      <c r="S33" s="549"/>
      <c r="T33" s="550"/>
      <c r="U33" s="549"/>
      <c r="V33" s="550"/>
      <c r="W33" s="549"/>
      <c r="X33" s="550"/>
      <c r="Y33" s="549"/>
      <c r="Z33" s="550"/>
      <c r="AA33" s="550"/>
      <c r="AB33" s="550"/>
      <c r="AC33" s="551"/>
      <c r="AD33" s="552"/>
      <c r="AE33" s="553"/>
      <c r="AF33" s="554"/>
      <c r="AG33" s="552"/>
      <c r="AH33" s="555"/>
      <c r="AI33" s="554"/>
      <c r="AJ33" s="554"/>
      <c r="AK33" s="556"/>
      <c r="AL33" s="557"/>
      <c r="AM33" s="564" t="str">
        <f aca="false">IF(AND(P32&lt;&gt;"", OR(W32&lt;&gt;8,Y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3" s="559"/>
      <c r="AO33" s="562"/>
      <c r="AP33" s="561"/>
      <c r="AQ33" s="126"/>
      <c r="AR33" s="126"/>
      <c r="AS33" s="126"/>
      <c r="AT33" s="126"/>
      <c r="AU33" s="126"/>
      <c r="AV33" s="126"/>
      <c r="AW33" s="126"/>
      <c r="AX33" s="560"/>
      <c r="AY33" s="560"/>
    </row>
    <row r="34" customFormat="false" ht="14.4" hidden="false" customHeight="true" outlineLevel="0" collapsed="false">
      <c r="A34" s="572"/>
      <c r="B34" s="573"/>
      <c r="C34" s="573"/>
      <c r="D34" s="573"/>
      <c r="E34" s="573"/>
      <c r="F34" s="573"/>
      <c r="G34" s="574"/>
      <c r="H34" s="574"/>
      <c r="I34" s="574"/>
      <c r="J34" s="574"/>
      <c r="K34" s="574"/>
      <c r="L34" s="542"/>
      <c r="M34" s="568"/>
      <c r="N34" s="544"/>
      <c r="O34" s="545"/>
      <c r="P34" s="546"/>
      <c r="Q34" s="547"/>
      <c r="R34" s="548"/>
      <c r="S34" s="549"/>
      <c r="T34" s="550"/>
      <c r="U34" s="549"/>
      <c r="V34" s="550"/>
      <c r="W34" s="549"/>
      <c r="X34" s="550"/>
      <c r="Y34" s="549"/>
      <c r="Z34" s="550"/>
      <c r="AA34" s="550"/>
      <c r="AB34" s="550"/>
      <c r="AC34" s="551"/>
      <c r="AD34" s="552"/>
      <c r="AE34" s="553"/>
      <c r="AF34" s="554"/>
      <c r="AG34" s="552"/>
      <c r="AH34" s="555"/>
      <c r="AI34" s="554"/>
      <c r="AJ34" s="554"/>
      <c r="AK34" s="556"/>
      <c r="AL34" s="557"/>
      <c r="AM34" s="564"/>
      <c r="AN34" s="559"/>
      <c r="AO34" s="562"/>
      <c r="AP34" s="561"/>
      <c r="AQ34" s="126"/>
      <c r="AR34" s="126"/>
      <c r="AS34" s="126"/>
      <c r="AT34" s="126"/>
      <c r="AU34" s="126"/>
      <c r="AV34" s="126"/>
      <c r="AW34" s="126"/>
      <c r="AX34" s="560"/>
      <c r="AY34" s="560"/>
    </row>
    <row r="35" customFormat="false" ht="30" hidden="false" customHeight="true" outlineLevel="0" collapsed="false">
      <c r="A35" s="572"/>
      <c r="B35" s="573"/>
      <c r="C35" s="573"/>
      <c r="D35" s="573"/>
      <c r="E35" s="573"/>
      <c r="F35" s="573"/>
      <c r="G35" s="574"/>
      <c r="H35" s="574"/>
      <c r="I35" s="574"/>
      <c r="J35" s="574"/>
      <c r="K35" s="574"/>
      <c r="L35" s="542"/>
      <c r="M35" s="568"/>
      <c r="N35" s="544"/>
      <c r="O35" s="545"/>
      <c r="P35" s="546"/>
      <c r="Q35" s="547"/>
      <c r="R35" s="548"/>
      <c r="S35" s="549"/>
      <c r="T35" s="550"/>
      <c r="U35" s="549"/>
      <c r="V35" s="550"/>
      <c r="W35" s="549"/>
      <c r="X35" s="550"/>
      <c r="Y35" s="549"/>
      <c r="Z35" s="550"/>
      <c r="AA35" s="550"/>
      <c r="AB35" s="550"/>
      <c r="AC35" s="551"/>
      <c r="AD35" s="552"/>
      <c r="AE35" s="553"/>
      <c r="AF35" s="554"/>
      <c r="AG35" s="552"/>
      <c r="AH35" s="555"/>
      <c r="AI35" s="554"/>
      <c r="AJ35" s="554"/>
      <c r="AK35" s="556"/>
      <c r="AL35" s="557"/>
      <c r="AM35" s="565" t="str">
        <f aca="false">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559"/>
      <c r="AO35" s="562"/>
      <c r="AP35" s="561"/>
      <c r="AQ35" s="126"/>
      <c r="AR35" s="126"/>
      <c r="AS35" s="126"/>
      <c r="AT35" s="126"/>
      <c r="AU35" s="126"/>
      <c r="AV35" s="126"/>
      <c r="AW35" s="126"/>
      <c r="AX35" s="560"/>
      <c r="AY35" s="560"/>
    </row>
    <row r="36" customFormat="false" ht="30" hidden="false" customHeight="true" outlineLevel="0" collapsed="false">
      <c r="A36" s="539" t="n">
        <v>7</v>
      </c>
      <c r="B36" s="566" t="str">
        <f aca="false">IF(基本情報入力シート!B46="", "",基本情報入力シート!B46)</f>
        <v/>
      </c>
      <c r="C36" s="566"/>
      <c r="D36" s="566"/>
      <c r="E36" s="566"/>
      <c r="F36" s="566"/>
      <c r="G36" s="567" t="str">
        <f aca="false">IF(基本情報入力シート!L46="", "",基本情報入力シート!L46)</f>
        <v/>
      </c>
      <c r="H36" s="567" t="str">
        <f aca="false">IF(基本情報入力シート!Q46="", "",基本情報入力シート!Q46)</f>
        <v/>
      </c>
      <c r="I36" s="567" t="str">
        <f aca="false">IF(基本情報入力シート!V46="", "",基本情報入力シート!V46)</f>
        <v/>
      </c>
      <c r="J36" s="567" t="str">
        <f aca="false">IF(基本情報入力シート!W46="", "",基本情報入力シート!W46)</f>
        <v/>
      </c>
      <c r="K36" s="567" t="str">
        <f aca="false">IF(基本情報入力シート!X46="", "",基本情報入力シート!X46)</f>
        <v/>
      </c>
      <c r="L36" s="542" t="str">
        <f aca="false">IF(基本情報入力シート!AC46=0, "",基本情報入力シート!AC46)</f>
        <v/>
      </c>
      <c r="M36" s="568" t="e">
        <f aca="false">IF(基本情報入力シート!AD46="", "",基本情報入力シート!AD46)</f>
        <v>#N/A</v>
      </c>
      <c r="N36" s="544"/>
      <c r="O36" s="545" t="e">
        <f aca="false">IFERROR(VLOOKUP(K36,【参考】数式用３!$A$2:$AD$48,MATCH(N36,【参考】数式用３!$C$4:$AD$4,0)+2,0),"")))</f>
        <v>#N/A</v>
      </c>
      <c r="P36" s="546"/>
      <c r="Q36" s="547" t="e">
        <f aca="false">IFERROR(VLOOKUP(K36,【参考】数式用３!$A$2:$AC$48,MATCH(P36,【参考】数式用３!$C$4:$AC$4,0)+2,0),"")))</f>
        <v>#N/A</v>
      </c>
      <c r="R36" s="548" t="s">
        <v>267</v>
      </c>
      <c r="S36" s="549"/>
      <c r="T36" s="550" t="s">
        <v>268</v>
      </c>
      <c r="U36" s="549"/>
      <c r="V36" s="550" t="s">
        <v>352</v>
      </c>
      <c r="W36" s="549"/>
      <c r="X36" s="550" t="s">
        <v>268</v>
      </c>
      <c r="Y36" s="549"/>
      <c r="Z36" s="550" t="s">
        <v>269</v>
      </c>
      <c r="AA36" s="550" t="s">
        <v>170</v>
      </c>
      <c r="AB36" s="550" t="str">
        <f aca="false">IF(S36&gt;=1,(W36*12+Y36)-(S36*12+U36)+1,"")</f>
        <v/>
      </c>
      <c r="AC36" s="551" t="s">
        <v>353</v>
      </c>
      <c r="AD36" s="552" t="str">
        <f aca="false">IFERROR(ROUNDDOWN(ROUND(L36*Q36,0)*M36,0)*AB36,"")</f>
        <v/>
      </c>
      <c r="AE36" s="553" t="e">
        <f aca="false">IFERROR(ROUNDDOWN(ROUNDDOWN(ROUND(L36*VLOOKUP(K36,【参考】数式用３!$A$2:$AC$48,MATCH("処遇改善加算Ⅳ",【参考】数式用３!$C$4:$O$4,0)+2,0),0)*M36,0)*AB36*0.5,0), "")),0),0),0))</f>
        <v>#N/A</v>
      </c>
      <c r="AF36" s="554"/>
      <c r="AG36" s="552" t="e">
        <f aca="false">IF(AND(AQ36&lt;&gt;"対象外", P36&lt;&gt;""),ROUNDDOWN(ROUND(L36*VLOOKUP(K36,【参考】数式用３!$A$2:$K$48,MATCH("ベア加算あり",【参考】数式用３!$C$4:$K$4,0)+2,0),0)*M36,0)*AB36,"")),0),0))</f>
        <v>#N/A</v>
      </c>
      <c r="AH36" s="555"/>
      <c r="AI36" s="554"/>
      <c r="AJ36" s="554"/>
      <c r="AK36" s="556"/>
      <c r="AL36" s="557"/>
      <c r="AM36" s="558" t="e">
        <f aca="false">IF(Q36="","",IF(Q36&lt;O36,"！加算の要件上は問題ありませんが、令和６年度末の加算率と比較して、令和７年度の加算率が低くなっています。",""))</f>
        <v>#N/A</v>
      </c>
      <c r="AN36" s="559"/>
      <c r="AO36" s="560" t="str">
        <f aca="false">IF(K36&lt;&gt;"","Q列に色付け","")</f>
        <v/>
      </c>
      <c r="AP36" s="561" t="e">
        <f aca="false">IF(AND(AE36&lt;&gt;0,AE36&lt;&gt;""),IF(AF36="○","入力済","未入力"),"")</f>
        <v>#N/A</v>
      </c>
      <c r="AQ36" s="126" t="e">
        <f aca="false">IFERROR((VLOOKUP(N36, 【参考】数式用３!$BE$5:$BE$13, 1,FALSE)), "対象外"))))</f>
        <v>#N/A</v>
      </c>
      <c r="AR36" s="126" t="e">
        <f aca="false">IF(AG36&lt;&gt;"",IF(AH36="○","入力済","未入力"),"")</f>
        <v>#N/A</v>
      </c>
      <c r="AS36" s="126" t="str">
        <f aca="false">IF(AND(P36&lt;&gt;"", AI36=""), "未入力", "入力済")</f>
        <v>入力済</v>
      </c>
      <c r="AT36" s="126" t="str">
        <f aca="false">IF(AND(P36&lt;&gt;"", P36&lt;&gt;"処遇改善加算Ⅳ", AJ36=""), "未入力", "入力済")</f>
        <v>入力済</v>
      </c>
      <c r="AU36" s="126" t="e">
        <f aca="false">IFERROR(VLOOKUP(K36, 【参考】数式用３!$BB$5:$BC$48, 2, FALSE), "")))</f>
        <v>#N/A</v>
      </c>
      <c r="AV36" s="126" t="e">
        <f aca="false">IF(AND(P36&lt;&gt;"処遇改善加算Ⅲ",P36&lt;&gt;"処遇改善加算Ⅳ", P36&lt;&gt;"", AU36&lt;&gt;"対象外"), 1,"")</f>
        <v>#N/A</v>
      </c>
      <c r="AW36" s="126" t="e">
        <f aca="false">IFERROR("_"&amp;VLOOKUP(K36, 【参考】数式用３!$AG$2:$AH$48, 2, FALSE), "")))</f>
        <v>#N/A</v>
      </c>
      <c r="AX36" s="560" t="str">
        <f aca="false">IF(AND(P36="処遇改善加算Ⅰ", AL36=""), "未入力","入力済")</f>
        <v>入力済</v>
      </c>
      <c r="AY36" s="560" t="str">
        <f aca="false">G36</f>
        <v/>
      </c>
    </row>
    <row r="37" customFormat="false" ht="14.4" hidden="false" customHeight="true" outlineLevel="0" collapsed="false">
      <c r="A37" s="539"/>
      <c r="B37" s="566"/>
      <c r="C37" s="566"/>
      <c r="D37" s="566"/>
      <c r="E37" s="566"/>
      <c r="F37" s="566"/>
      <c r="G37" s="567"/>
      <c r="H37" s="567"/>
      <c r="I37" s="567"/>
      <c r="J37" s="567"/>
      <c r="K37" s="567"/>
      <c r="L37" s="542"/>
      <c r="M37" s="568"/>
      <c r="N37" s="544"/>
      <c r="O37" s="545"/>
      <c r="P37" s="546"/>
      <c r="Q37" s="547"/>
      <c r="R37" s="548"/>
      <c r="S37" s="549"/>
      <c r="T37" s="550"/>
      <c r="U37" s="549"/>
      <c r="V37" s="550"/>
      <c r="W37" s="549"/>
      <c r="X37" s="550"/>
      <c r="Y37" s="549"/>
      <c r="Z37" s="550"/>
      <c r="AA37" s="550"/>
      <c r="AB37" s="550"/>
      <c r="AC37" s="551"/>
      <c r="AD37" s="552"/>
      <c r="AE37" s="553"/>
      <c r="AF37" s="554"/>
      <c r="AG37" s="552"/>
      <c r="AH37" s="555"/>
      <c r="AI37" s="554"/>
      <c r="AJ37" s="554"/>
      <c r="AK37" s="556"/>
      <c r="AL37" s="557"/>
      <c r="AM37" s="564" t="str">
        <f aca="false">IF(AND(P36&lt;&gt;"", OR(W36&lt;&gt;8,Y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7" s="559"/>
      <c r="AO37" s="560"/>
      <c r="AP37" s="561"/>
      <c r="AQ37" s="126"/>
      <c r="AR37" s="126"/>
      <c r="AS37" s="126"/>
      <c r="AT37" s="126"/>
      <c r="AU37" s="126"/>
      <c r="AV37" s="126"/>
      <c r="AW37" s="126"/>
      <c r="AX37" s="560"/>
      <c r="AY37" s="560"/>
    </row>
    <row r="38" customFormat="false" ht="14.4" hidden="false" customHeight="true" outlineLevel="0" collapsed="false">
      <c r="A38" s="539"/>
      <c r="B38" s="566"/>
      <c r="C38" s="566"/>
      <c r="D38" s="566"/>
      <c r="E38" s="566"/>
      <c r="F38" s="566"/>
      <c r="G38" s="567"/>
      <c r="H38" s="567"/>
      <c r="I38" s="567"/>
      <c r="J38" s="567"/>
      <c r="K38" s="567"/>
      <c r="L38" s="542"/>
      <c r="M38" s="568"/>
      <c r="N38" s="544"/>
      <c r="O38" s="545"/>
      <c r="P38" s="546"/>
      <c r="Q38" s="547"/>
      <c r="R38" s="548"/>
      <c r="S38" s="549"/>
      <c r="T38" s="550"/>
      <c r="U38" s="549"/>
      <c r="V38" s="550"/>
      <c r="W38" s="549"/>
      <c r="X38" s="550"/>
      <c r="Y38" s="549"/>
      <c r="Z38" s="550"/>
      <c r="AA38" s="550"/>
      <c r="AB38" s="550"/>
      <c r="AC38" s="551"/>
      <c r="AD38" s="552"/>
      <c r="AE38" s="553"/>
      <c r="AF38" s="554"/>
      <c r="AG38" s="552"/>
      <c r="AH38" s="555"/>
      <c r="AI38" s="554"/>
      <c r="AJ38" s="554"/>
      <c r="AK38" s="556"/>
      <c r="AL38" s="557"/>
      <c r="AM38" s="564"/>
      <c r="AN38" s="559"/>
      <c r="AO38" s="560"/>
      <c r="AP38" s="561"/>
      <c r="AQ38" s="126"/>
      <c r="AR38" s="126"/>
      <c r="AS38" s="126"/>
      <c r="AT38" s="126"/>
      <c r="AU38" s="126"/>
      <c r="AV38" s="126"/>
      <c r="AW38" s="126"/>
      <c r="AX38" s="560"/>
      <c r="AY38" s="560"/>
    </row>
    <row r="39" customFormat="false" ht="30" hidden="false" customHeight="true" outlineLevel="0" collapsed="false">
      <c r="A39" s="539"/>
      <c r="B39" s="566"/>
      <c r="C39" s="566"/>
      <c r="D39" s="566"/>
      <c r="E39" s="566"/>
      <c r="F39" s="566"/>
      <c r="G39" s="567"/>
      <c r="H39" s="567"/>
      <c r="I39" s="567"/>
      <c r="J39" s="567"/>
      <c r="K39" s="567"/>
      <c r="L39" s="542"/>
      <c r="M39" s="568"/>
      <c r="N39" s="544"/>
      <c r="O39" s="545"/>
      <c r="P39" s="546"/>
      <c r="Q39" s="547"/>
      <c r="R39" s="548"/>
      <c r="S39" s="549"/>
      <c r="T39" s="550"/>
      <c r="U39" s="549"/>
      <c r="V39" s="550"/>
      <c r="W39" s="549"/>
      <c r="X39" s="550"/>
      <c r="Y39" s="549"/>
      <c r="Z39" s="550"/>
      <c r="AA39" s="550"/>
      <c r="AB39" s="550"/>
      <c r="AC39" s="551"/>
      <c r="AD39" s="552"/>
      <c r="AE39" s="553"/>
      <c r="AF39" s="554"/>
      <c r="AG39" s="552"/>
      <c r="AH39" s="555"/>
      <c r="AI39" s="554"/>
      <c r="AJ39" s="554"/>
      <c r="AK39" s="556"/>
      <c r="AL39" s="557"/>
      <c r="AM39" s="565" t="str">
        <f aca="false">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559"/>
      <c r="AO39" s="560"/>
      <c r="AP39" s="561"/>
      <c r="AQ39" s="126"/>
      <c r="AR39" s="126"/>
      <c r="AS39" s="126"/>
      <c r="AT39" s="126"/>
      <c r="AU39" s="126"/>
      <c r="AV39" s="126"/>
      <c r="AW39" s="126"/>
      <c r="AX39" s="560"/>
      <c r="AY39" s="560"/>
    </row>
    <row r="40" customFormat="false" ht="30" hidden="false" customHeight="true" outlineLevel="0" collapsed="false">
      <c r="A40" s="539" t="n">
        <v>8</v>
      </c>
      <c r="B40" s="566" t="str">
        <f aca="false">IF(基本情報入力シート!B47="", "",基本情報入力シート!B47)</f>
        <v/>
      </c>
      <c r="C40" s="566"/>
      <c r="D40" s="566"/>
      <c r="E40" s="566"/>
      <c r="F40" s="566"/>
      <c r="G40" s="567" t="str">
        <f aca="false">IF(基本情報入力シート!L47="", "",基本情報入力シート!L47)</f>
        <v/>
      </c>
      <c r="H40" s="567" t="str">
        <f aca="false">IF(基本情報入力シート!Q47="", "",基本情報入力シート!Q47)</f>
        <v/>
      </c>
      <c r="I40" s="567" t="str">
        <f aca="false">IF(基本情報入力シート!V47="", "",基本情報入力シート!V47)</f>
        <v/>
      </c>
      <c r="J40" s="567" t="str">
        <f aca="false">IF(基本情報入力シート!W47="", "",基本情報入力シート!W47)</f>
        <v/>
      </c>
      <c r="K40" s="567" t="str">
        <f aca="false">IF(基本情報入力シート!X47="", "",基本情報入力シート!X47)</f>
        <v/>
      </c>
      <c r="L40" s="542" t="str">
        <f aca="false">IF(基本情報入力シート!AC47=0, "",基本情報入力シート!AC47)</f>
        <v/>
      </c>
      <c r="M40" s="568" t="e">
        <f aca="false">IF(基本情報入力シート!AD47="", "",基本情報入力シート!AD47)</f>
        <v>#N/A</v>
      </c>
      <c r="N40" s="544"/>
      <c r="O40" s="545" t="e">
        <f aca="false">IFERROR(VLOOKUP(K40,【参考】数式用３!$A$2:$AD$48,MATCH(N40,【参考】数式用３!$C$4:$AD$4,0)+2,0),"")))</f>
        <v>#N/A</v>
      </c>
      <c r="P40" s="546"/>
      <c r="Q40" s="547" t="e">
        <f aca="false">IFERROR(VLOOKUP(K40,【参考】数式用３!$A$2:$AC$48,MATCH(P40,【参考】数式用３!$C$4:$AC$4,0)+2,0),"")))</f>
        <v>#N/A</v>
      </c>
      <c r="R40" s="548" t="s">
        <v>267</v>
      </c>
      <c r="S40" s="549"/>
      <c r="T40" s="550" t="s">
        <v>268</v>
      </c>
      <c r="U40" s="549"/>
      <c r="V40" s="550" t="s">
        <v>352</v>
      </c>
      <c r="W40" s="549"/>
      <c r="X40" s="550" t="s">
        <v>268</v>
      </c>
      <c r="Y40" s="549"/>
      <c r="Z40" s="550" t="s">
        <v>269</v>
      </c>
      <c r="AA40" s="550" t="s">
        <v>170</v>
      </c>
      <c r="AB40" s="550" t="str">
        <f aca="false">IF(S40&gt;=1,(W40*12+Y40)-(S40*12+U40)+1,"")</f>
        <v/>
      </c>
      <c r="AC40" s="551" t="s">
        <v>353</v>
      </c>
      <c r="AD40" s="552" t="str">
        <f aca="false">IFERROR(ROUNDDOWN(ROUND(L40*Q40,0)*M40,0)*AB40,"")</f>
        <v/>
      </c>
      <c r="AE40" s="553" t="e">
        <f aca="false">IFERROR(ROUNDDOWN(ROUNDDOWN(ROUND(L40*VLOOKUP(K40,【参考】数式用３!$A$2:$AC$48,MATCH("処遇改善加算Ⅳ",【参考】数式用３!$C$4:$O$4,0)+2,0),0)*M40,0)*AB40*0.5,0), "")),0),0),0))</f>
        <v>#N/A</v>
      </c>
      <c r="AF40" s="554"/>
      <c r="AG40" s="552" t="e">
        <f aca="false">IF(AND(AQ40&lt;&gt;"対象外", P40&lt;&gt;""),ROUNDDOWN(ROUND(L40*VLOOKUP(K40,【参考】数式用３!$A$2:$K$48,MATCH("ベア加算あり",【参考】数式用３!$C$4:$K$4,0)+2,0),0)*M40,0)*AB40,"")),0),0))</f>
        <v>#N/A</v>
      </c>
      <c r="AH40" s="555"/>
      <c r="AI40" s="554"/>
      <c r="AJ40" s="554"/>
      <c r="AK40" s="556"/>
      <c r="AL40" s="557"/>
      <c r="AM40" s="558" t="e">
        <f aca="false">IF(Q40="","",IF(Q40&lt;O40,"！加算の要件上は問題ありませんが、令和６年度末の加算率と比較して、令和７年度の加算率が低くなっています。",""))</f>
        <v>#N/A</v>
      </c>
      <c r="AN40" s="559"/>
      <c r="AO40" s="560" t="str">
        <f aca="false">IF(K40&lt;&gt;"","Q列に色付け","")</f>
        <v/>
      </c>
      <c r="AP40" s="561" t="e">
        <f aca="false">IF(AND(AE40&lt;&gt;0,AE40&lt;&gt;""),IF(AF40="○","入力済","未入力"),"")</f>
        <v>#N/A</v>
      </c>
      <c r="AQ40" s="126" t="e">
        <f aca="false">IFERROR((VLOOKUP(N40, 【参考】数式用３!$BE$5:$BE$13, 1,FALSE)), "対象外"))))</f>
        <v>#N/A</v>
      </c>
      <c r="AR40" s="126" t="e">
        <f aca="false">IF(AG40&lt;&gt;"",IF(AH40="○","入力済","未入力"),"")</f>
        <v>#N/A</v>
      </c>
      <c r="AS40" s="126" t="str">
        <f aca="false">IF(AND(P40&lt;&gt;"", AI40=""), "未入力", "入力済")</f>
        <v>入力済</v>
      </c>
      <c r="AT40" s="126" t="str">
        <f aca="false">IF(AND(P40&lt;&gt;"", P40&lt;&gt;"処遇改善加算Ⅳ", AJ40=""), "未入力", "入力済")</f>
        <v>入力済</v>
      </c>
      <c r="AU40" s="126" t="e">
        <f aca="false">IFERROR(VLOOKUP(K40, 【参考】数式用３!$BB$5:$BC$48, 2, FALSE), "")))</f>
        <v>#N/A</v>
      </c>
      <c r="AV40" s="126" t="e">
        <f aca="false">IF(AND(P40&lt;&gt;"処遇改善加算Ⅲ",P40&lt;&gt;"処遇改善加算Ⅳ", P40&lt;&gt;"", AU40&lt;&gt;"対象外"), 1,"")</f>
        <v>#N/A</v>
      </c>
      <c r="AW40" s="126" t="e">
        <f aca="false">IFERROR("_"&amp;VLOOKUP(K40, 【参考】数式用３!$AG$2:$AH$48, 2, FALSE), "")))</f>
        <v>#N/A</v>
      </c>
      <c r="AX40" s="560" t="str">
        <f aca="false">IF(AND(P40="処遇改善加算Ⅰ", AL40=""), "未入力","入力済")</f>
        <v>入力済</v>
      </c>
      <c r="AY40" s="560" t="str">
        <f aca="false">G40</f>
        <v/>
      </c>
    </row>
    <row r="41" customFormat="false" ht="14.4" hidden="false" customHeight="true" outlineLevel="0" collapsed="false">
      <c r="A41" s="539"/>
      <c r="B41" s="566"/>
      <c r="C41" s="566"/>
      <c r="D41" s="566"/>
      <c r="E41" s="566"/>
      <c r="F41" s="566"/>
      <c r="G41" s="567"/>
      <c r="H41" s="567"/>
      <c r="I41" s="567"/>
      <c r="J41" s="567"/>
      <c r="K41" s="567"/>
      <c r="L41" s="542"/>
      <c r="M41" s="568"/>
      <c r="N41" s="544"/>
      <c r="O41" s="545"/>
      <c r="P41" s="546"/>
      <c r="Q41" s="547"/>
      <c r="R41" s="548"/>
      <c r="S41" s="549"/>
      <c r="T41" s="550"/>
      <c r="U41" s="549"/>
      <c r="V41" s="550"/>
      <c r="W41" s="549"/>
      <c r="X41" s="550"/>
      <c r="Y41" s="549"/>
      <c r="Z41" s="550"/>
      <c r="AA41" s="550"/>
      <c r="AB41" s="550"/>
      <c r="AC41" s="551"/>
      <c r="AD41" s="552"/>
      <c r="AE41" s="553"/>
      <c r="AF41" s="554"/>
      <c r="AG41" s="552"/>
      <c r="AH41" s="555"/>
      <c r="AI41" s="554"/>
      <c r="AJ41" s="554"/>
      <c r="AK41" s="556"/>
      <c r="AL41" s="557"/>
      <c r="AM41" s="564" t="str">
        <f aca="false">IF(AND(P40&lt;&gt;"", OR(W40&lt;&gt;8,Y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1" s="559"/>
      <c r="AO41" s="560"/>
      <c r="AP41" s="561"/>
      <c r="AQ41" s="126"/>
      <c r="AR41" s="126"/>
      <c r="AS41" s="126"/>
      <c r="AT41" s="126"/>
      <c r="AU41" s="126"/>
      <c r="AV41" s="126"/>
      <c r="AW41" s="126"/>
      <c r="AX41" s="560"/>
      <c r="AY41" s="560"/>
    </row>
    <row r="42" customFormat="false" ht="14.4" hidden="false" customHeight="true" outlineLevel="0" collapsed="false">
      <c r="A42" s="539"/>
      <c r="B42" s="566"/>
      <c r="C42" s="566"/>
      <c r="D42" s="566"/>
      <c r="E42" s="566"/>
      <c r="F42" s="566"/>
      <c r="G42" s="567"/>
      <c r="H42" s="567"/>
      <c r="I42" s="567"/>
      <c r="J42" s="567"/>
      <c r="K42" s="567"/>
      <c r="L42" s="542"/>
      <c r="M42" s="568"/>
      <c r="N42" s="544"/>
      <c r="O42" s="545"/>
      <c r="P42" s="546"/>
      <c r="Q42" s="547"/>
      <c r="R42" s="548"/>
      <c r="S42" s="549"/>
      <c r="T42" s="550"/>
      <c r="U42" s="549"/>
      <c r="V42" s="550"/>
      <c r="W42" s="549"/>
      <c r="X42" s="550"/>
      <c r="Y42" s="549"/>
      <c r="Z42" s="550"/>
      <c r="AA42" s="550"/>
      <c r="AB42" s="550"/>
      <c r="AC42" s="551"/>
      <c r="AD42" s="552"/>
      <c r="AE42" s="553"/>
      <c r="AF42" s="554"/>
      <c r="AG42" s="552"/>
      <c r="AH42" s="555"/>
      <c r="AI42" s="554"/>
      <c r="AJ42" s="554"/>
      <c r="AK42" s="556"/>
      <c r="AL42" s="557"/>
      <c r="AM42" s="564"/>
      <c r="AN42" s="559"/>
      <c r="AO42" s="560"/>
      <c r="AP42" s="561"/>
      <c r="AQ42" s="126"/>
      <c r="AR42" s="126"/>
      <c r="AS42" s="126"/>
      <c r="AT42" s="126"/>
      <c r="AU42" s="126"/>
      <c r="AV42" s="126"/>
      <c r="AW42" s="126"/>
      <c r="AX42" s="560"/>
      <c r="AY42" s="560"/>
    </row>
    <row r="43" customFormat="false" ht="30" hidden="false" customHeight="true" outlineLevel="0" collapsed="false">
      <c r="A43" s="539"/>
      <c r="B43" s="566"/>
      <c r="C43" s="566"/>
      <c r="D43" s="566"/>
      <c r="E43" s="566"/>
      <c r="F43" s="566"/>
      <c r="G43" s="567"/>
      <c r="H43" s="567"/>
      <c r="I43" s="567"/>
      <c r="J43" s="567"/>
      <c r="K43" s="567"/>
      <c r="L43" s="542"/>
      <c r="M43" s="568"/>
      <c r="N43" s="544"/>
      <c r="O43" s="545"/>
      <c r="P43" s="546"/>
      <c r="Q43" s="547"/>
      <c r="R43" s="548"/>
      <c r="S43" s="549"/>
      <c r="T43" s="550"/>
      <c r="U43" s="549"/>
      <c r="V43" s="550"/>
      <c r="W43" s="549"/>
      <c r="X43" s="550"/>
      <c r="Y43" s="549"/>
      <c r="Z43" s="550"/>
      <c r="AA43" s="550"/>
      <c r="AB43" s="550"/>
      <c r="AC43" s="551"/>
      <c r="AD43" s="552"/>
      <c r="AE43" s="553"/>
      <c r="AF43" s="554"/>
      <c r="AG43" s="552"/>
      <c r="AH43" s="555"/>
      <c r="AI43" s="554"/>
      <c r="AJ43" s="554"/>
      <c r="AK43" s="556"/>
      <c r="AL43" s="557"/>
      <c r="AM43" s="565" t="str">
        <f aca="false">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559"/>
      <c r="AO43" s="560"/>
      <c r="AP43" s="561"/>
      <c r="AQ43" s="126"/>
      <c r="AR43" s="126"/>
      <c r="AS43" s="126"/>
      <c r="AT43" s="126"/>
      <c r="AU43" s="126"/>
      <c r="AV43" s="126"/>
      <c r="AW43" s="126"/>
      <c r="AX43" s="560"/>
      <c r="AY43" s="560"/>
    </row>
    <row r="44" customFormat="false" ht="30" hidden="false" customHeight="true" outlineLevel="0" collapsed="false">
      <c r="A44" s="539" t="n">
        <v>9</v>
      </c>
      <c r="B44" s="566" t="str">
        <f aca="false">IF(基本情報入力シート!B48="", "",基本情報入力シート!B48)</f>
        <v/>
      </c>
      <c r="C44" s="566"/>
      <c r="D44" s="566"/>
      <c r="E44" s="566"/>
      <c r="F44" s="566"/>
      <c r="G44" s="567" t="str">
        <f aca="false">IF(基本情報入力シート!L48="", "",基本情報入力シート!L48)</f>
        <v/>
      </c>
      <c r="H44" s="567" t="str">
        <f aca="false">IF(基本情報入力シート!Q48="", "",基本情報入力シート!Q48)</f>
        <v/>
      </c>
      <c r="I44" s="567" t="str">
        <f aca="false">IF(基本情報入力シート!V48="", "",基本情報入力シート!V48)</f>
        <v/>
      </c>
      <c r="J44" s="567" t="str">
        <f aca="false">IF(基本情報入力シート!W48="", "",基本情報入力シート!W48)</f>
        <v/>
      </c>
      <c r="K44" s="567" t="str">
        <f aca="false">IF(基本情報入力シート!X48="", "",基本情報入力シート!X48)</f>
        <v/>
      </c>
      <c r="L44" s="542" t="str">
        <f aca="false">IF(基本情報入力シート!AC48=0, "",基本情報入力シート!AC48)</f>
        <v/>
      </c>
      <c r="M44" s="568" t="e">
        <f aca="false">IF(基本情報入力シート!AD48="", "",基本情報入力シート!AD48)</f>
        <v>#N/A</v>
      </c>
      <c r="N44" s="544"/>
      <c r="O44" s="545" t="e">
        <f aca="false">IFERROR(VLOOKUP(K44,【参考】数式用３!$A$2:$AD$48,MATCH(N44,【参考】数式用３!$C$4:$AD$4,0)+2,0),"")))</f>
        <v>#N/A</v>
      </c>
      <c r="P44" s="546"/>
      <c r="Q44" s="547" t="e">
        <f aca="false">IFERROR(VLOOKUP(K44,【参考】数式用３!$A$2:$AC$48,MATCH(P44,【参考】数式用３!$C$4:$AC$4,0)+2,0),"")))</f>
        <v>#N/A</v>
      </c>
      <c r="R44" s="548" t="s">
        <v>267</v>
      </c>
      <c r="S44" s="549"/>
      <c r="T44" s="550" t="s">
        <v>268</v>
      </c>
      <c r="U44" s="549"/>
      <c r="V44" s="550" t="s">
        <v>352</v>
      </c>
      <c r="W44" s="549"/>
      <c r="X44" s="550" t="s">
        <v>268</v>
      </c>
      <c r="Y44" s="549"/>
      <c r="Z44" s="550" t="s">
        <v>269</v>
      </c>
      <c r="AA44" s="550" t="s">
        <v>170</v>
      </c>
      <c r="AB44" s="550" t="str">
        <f aca="false">IF(S44&gt;=1,(W44*12+Y44)-(S44*12+U44)+1,"")</f>
        <v/>
      </c>
      <c r="AC44" s="551" t="s">
        <v>353</v>
      </c>
      <c r="AD44" s="552" t="str">
        <f aca="false">IFERROR(ROUNDDOWN(ROUND(L44*Q44,0)*M44,0)*AB44,"")</f>
        <v/>
      </c>
      <c r="AE44" s="553" t="e">
        <f aca="false">IFERROR(ROUNDDOWN(ROUNDDOWN(ROUND(L44*VLOOKUP(K44,【参考】数式用３!$A$2:$AC$48,MATCH("処遇改善加算Ⅳ",【参考】数式用３!$C$4:$O$4,0)+2,0),0)*M44,0)*AB44*0.5,0), "")),0),0),0))</f>
        <v>#N/A</v>
      </c>
      <c r="AF44" s="554"/>
      <c r="AG44" s="552" t="e">
        <f aca="false">IF(AND(AQ44&lt;&gt;"対象外", P44&lt;&gt;""),ROUNDDOWN(ROUND(L44*VLOOKUP(K44,【参考】数式用３!$A$2:$K$48,MATCH("ベア加算あり",【参考】数式用３!$C$4:$K$4,0)+2,0),0)*M44,0)*AB44,"")),0),0))</f>
        <v>#N/A</v>
      </c>
      <c r="AH44" s="555"/>
      <c r="AI44" s="554"/>
      <c r="AJ44" s="554"/>
      <c r="AK44" s="556"/>
      <c r="AL44" s="557"/>
      <c r="AM44" s="558" t="e">
        <f aca="false">IF(Q44="","",IF(Q44&lt;O44,"！加算の要件上は問題ありませんが、令和６年度末の加算率と比較して、令和７年度の加算率が低くなっています。",""))</f>
        <v>#N/A</v>
      </c>
      <c r="AN44" s="559"/>
      <c r="AO44" s="560" t="str">
        <f aca="false">IF(K44&lt;&gt;"","Q列に色付け","")</f>
        <v/>
      </c>
      <c r="AP44" s="561" t="e">
        <f aca="false">IF(AND(AE44&lt;&gt;0,AE44&lt;&gt;""),IF(AF44="○","入力済","未入力"),"")</f>
        <v>#N/A</v>
      </c>
      <c r="AQ44" s="126" t="e">
        <f aca="false">IFERROR((VLOOKUP(N44, 【参考】数式用３!$BE$5:$BE$13, 1,FALSE)), "対象外"))))</f>
        <v>#N/A</v>
      </c>
      <c r="AR44" s="126" t="e">
        <f aca="false">IF(AG44&lt;&gt;"",IF(AH44="○","入力済","未入力"),"")</f>
        <v>#N/A</v>
      </c>
      <c r="AS44" s="126" t="str">
        <f aca="false">IF(AND(P44&lt;&gt;"", AI44=""), "未入力", "入力済")</f>
        <v>入力済</v>
      </c>
      <c r="AT44" s="126" t="str">
        <f aca="false">IF(AND(P44&lt;&gt;"", P44&lt;&gt;"処遇改善加算Ⅳ", AJ44=""), "未入力", "入力済")</f>
        <v>入力済</v>
      </c>
      <c r="AU44" s="126" t="e">
        <f aca="false">IFERROR(VLOOKUP(K44, 【参考】数式用３!$BB$5:$BC$48, 2, FALSE), "")))</f>
        <v>#N/A</v>
      </c>
      <c r="AV44" s="126" t="e">
        <f aca="false">IF(AND(P44&lt;&gt;"処遇改善加算Ⅲ",P44&lt;&gt;"処遇改善加算Ⅳ", P44&lt;&gt;"", AU44&lt;&gt;"対象外"), 1,"")</f>
        <v>#N/A</v>
      </c>
      <c r="AW44" s="126" t="e">
        <f aca="false">IFERROR("_"&amp;VLOOKUP(K44, 【参考】数式用３!$AG$2:$AH$48, 2, FALSE), "")))</f>
        <v>#N/A</v>
      </c>
      <c r="AX44" s="560" t="str">
        <f aca="false">IF(AND(P44="処遇改善加算Ⅰ", AL44=""), "未入力","入力済")</f>
        <v>入力済</v>
      </c>
      <c r="AY44" s="560" t="str">
        <f aca="false">G44</f>
        <v/>
      </c>
    </row>
    <row r="45" customFormat="false" ht="14.4" hidden="false" customHeight="true" outlineLevel="0" collapsed="false">
      <c r="A45" s="539"/>
      <c r="B45" s="566"/>
      <c r="C45" s="566"/>
      <c r="D45" s="566"/>
      <c r="E45" s="566"/>
      <c r="F45" s="566"/>
      <c r="G45" s="567"/>
      <c r="H45" s="567"/>
      <c r="I45" s="567"/>
      <c r="J45" s="567"/>
      <c r="K45" s="567"/>
      <c r="L45" s="542"/>
      <c r="M45" s="568"/>
      <c r="N45" s="544"/>
      <c r="O45" s="545"/>
      <c r="P45" s="546"/>
      <c r="Q45" s="547"/>
      <c r="R45" s="548"/>
      <c r="S45" s="549"/>
      <c r="T45" s="550"/>
      <c r="U45" s="549"/>
      <c r="V45" s="550"/>
      <c r="W45" s="549"/>
      <c r="X45" s="550"/>
      <c r="Y45" s="549"/>
      <c r="Z45" s="550"/>
      <c r="AA45" s="550"/>
      <c r="AB45" s="550"/>
      <c r="AC45" s="551"/>
      <c r="AD45" s="552"/>
      <c r="AE45" s="553"/>
      <c r="AF45" s="554"/>
      <c r="AG45" s="552"/>
      <c r="AH45" s="555"/>
      <c r="AI45" s="554"/>
      <c r="AJ45" s="554"/>
      <c r="AK45" s="556"/>
      <c r="AL45" s="557"/>
      <c r="AM45" s="564" t="str">
        <f aca="false">IF(AND(P44&lt;&gt;"", OR(W44&lt;&gt;8,Y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5" s="559"/>
      <c r="AO45" s="560"/>
      <c r="AP45" s="561"/>
      <c r="AQ45" s="126"/>
      <c r="AR45" s="126"/>
      <c r="AS45" s="126"/>
      <c r="AT45" s="126"/>
      <c r="AU45" s="126"/>
      <c r="AV45" s="126"/>
      <c r="AW45" s="126"/>
      <c r="AX45" s="560"/>
      <c r="AY45" s="560"/>
    </row>
    <row r="46" customFormat="false" ht="14.4" hidden="false" customHeight="true" outlineLevel="0" collapsed="false">
      <c r="A46" s="539"/>
      <c r="B46" s="566"/>
      <c r="C46" s="566"/>
      <c r="D46" s="566"/>
      <c r="E46" s="566"/>
      <c r="F46" s="566"/>
      <c r="G46" s="567"/>
      <c r="H46" s="567"/>
      <c r="I46" s="567"/>
      <c r="J46" s="567"/>
      <c r="K46" s="567"/>
      <c r="L46" s="542"/>
      <c r="M46" s="568"/>
      <c r="N46" s="544"/>
      <c r="O46" s="545"/>
      <c r="P46" s="546"/>
      <c r="Q46" s="547"/>
      <c r="R46" s="548"/>
      <c r="S46" s="549"/>
      <c r="T46" s="550"/>
      <c r="U46" s="549"/>
      <c r="V46" s="550"/>
      <c r="W46" s="549"/>
      <c r="X46" s="550"/>
      <c r="Y46" s="549"/>
      <c r="Z46" s="550"/>
      <c r="AA46" s="550"/>
      <c r="AB46" s="550"/>
      <c r="AC46" s="551"/>
      <c r="AD46" s="552"/>
      <c r="AE46" s="553"/>
      <c r="AF46" s="554"/>
      <c r="AG46" s="552"/>
      <c r="AH46" s="555"/>
      <c r="AI46" s="554"/>
      <c r="AJ46" s="554"/>
      <c r="AK46" s="556"/>
      <c r="AL46" s="557"/>
      <c r="AM46" s="564"/>
      <c r="AN46" s="559"/>
      <c r="AO46" s="560"/>
      <c r="AP46" s="561"/>
      <c r="AQ46" s="126"/>
      <c r="AR46" s="126"/>
      <c r="AS46" s="126"/>
      <c r="AT46" s="126"/>
      <c r="AU46" s="126"/>
      <c r="AV46" s="126"/>
      <c r="AW46" s="126"/>
      <c r="AX46" s="560"/>
      <c r="AY46" s="560"/>
    </row>
    <row r="47" customFormat="false" ht="30" hidden="false" customHeight="true" outlineLevel="0" collapsed="false">
      <c r="A47" s="539"/>
      <c r="B47" s="566"/>
      <c r="C47" s="566"/>
      <c r="D47" s="566"/>
      <c r="E47" s="566"/>
      <c r="F47" s="566"/>
      <c r="G47" s="567"/>
      <c r="H47" s="567"/>
      <c r="I47" s="567"/>
      <c r="J47" s="567"/>
      <c r="K47" s="567"/>
      <c r="L47" s="542"/>
      <c r="M47" s="568"/>
      <c r="N47" s="544"/>
      <c r="O47" s="545"/>
      <c r="P47" s="546"/>
      <c r="Q47" s="547"/>
      <c r="R47" s="548"/>
      <c r="S47" s="549"/>
      <c r="T47" s="550"/>
      <c r="U47" s="549"/>
      <c r="V47" s="550"/>
      <c r="W47" s="549"/>
      <c r="X47" s="550"/>
      <c r="Y47" s="549"/>
      <c r="Z47" s="550"/>
      <c r="AA47" s="550"/>
      <c r="AB47" s="550"/>
      <c r="AC47" s="551"/>
      <c r="AD47" s="552"/>
      <c r="AE47" s="553"/>
      <c r="AF47" s="554"/>
      <c r="AG47" s="552"/>
      <c r="AH47" s="555"/>
      <c r="AI47" s="554"/>
      <c r="AJ47" s="554"/>
      <c r="AK47" s="556"/>
      <c r="AL47" s="557"/>
      <c r="AM47" s="565" t="str">
        <f aca="false">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559"/>
      <c r="AO47" s="560"/>
      <c r="AP47" s="561"/>
      <c r="AQ47" s="126"/>
      <c r="AR47" s="126"/>
      <c r="AS47" s="126"/>
      <c r="AT47" s="126"/>
      <c r="AU47" s="126"/>
      <c r="AV47" s="126"/>
      <c r="AW47" s="126"/>
      <c r="AX47" s="560"/>
      <c r="AY47" s="560"/>
    </row>
    <row r="48" customFormat="false" ht="30" hidden="false" customHeight="true" outlineLevel="0" collapsed="false">
      <c r="A48" s="539" t="n">
        <v>10</v>
      </c>
      <c r="B48" s="566" t="str">
        <f aca="false">IF(基本情報入力シート!B49="", "",基本情報入力シート!B49)</f>
        <v/>
      </c>
      <c r="C48" s="566"/>
      <c r="D48" s="566"/>
      <c r="E48" s="566"/>
      <c r="F48" s="566"/>
      <c r="G48" s="567" t="str">
        <f aca="false">IF(基本情報入力シート!L49="", "",基本情報入力シート!L49)</f>
        <v/>
      </c>
      <c r="H48" s="567" t="str">
        <f aca="false">IF(基本情報入力シート!Q49="", "",基本情報入力シート!Q49)</f>
        <v/>
      </c>
      <c r="I48" s="567" t="str">
        <f aca="false">IF(基本情報入力シート!V49="", "",基本情報入力シート!V49)</f>
        <v/>
      </c>
      <c r="J48" s="567" t="str">
        <f aca="false">IF(基本情報入力シート!W49="", "",基本情報入力シート!W49)</f>
        <v/>
      </c>
      <c r="K48" s="567" t="str">
        <f aca="false">IF(基本情報入力シート!X49="", "",基本情報入力シート!X49)</f>
        <v/>
      </c>
      <c r="L48" s="542" t="str">
        <f aca="false">IF(基本情報入力シート!AC49=0, "",基本情報入力シート!AC49)</f>
        <v/>
      </c>
      <c r="M48" s="568" t="e">
        <f aca="false">IF(基本情報入力シート!AD49="", "",基本情報入力シート!AD49)</f>
        <v>#N/A</v>
      </c>
      <c r="N48" s="544"/>
      <c r="O48" s="545" t="e">
        <f aca="false">IFERROR(VLOOKUP(K48,【参考】数式用３!$A$2:$AD$48,MATCH(N48,【参考】数式用３!$C$4:$AD$4,0)+2,0),"")))</f>
        <v>#N/A</v>
      </c>
      <c r="P48" s="546"/>
      <c r="Q48" s="547" t="e">
        <f aca="false">IFERROR(VLOOKUP(K48,【参考】数式用３!$A$2:$AC$48,MATCH(P48,【参考】数式用３!$C$4:$AC$4,0)+2,0),"")))</f>
        <v>#N/A</v>
      </c>
      <c r="R48" s="548" t="s">
        <v>267</v>
      </c>
      <c r="S48" s="549"/>
      <c r="T48" s="550" t="s">
        <v>268</v>
      </c>
      <c r="U48" s="549"/>
      <c r="V48" s="550" t="s">
        <v>352</v>
      </c>
      <c r="W48" s="549"/>
      <c r="X48" s="550" t="s">
        <v>268</v>
      </c>
      <c r="Y48" s="549"/>
      <c r="Z48" s="550" t="s">
        <v>269</v>
      </c>
      <c r="AA48" s="550" t="s">
        <v>170</v>
      </c>
      <c r="AB48" s="550" t="str">
        <f aca="false">IF(S48&gt;=1,(W48*12+Y48)-(S48*12+U48)+1,"")</f>
        <v/>
      </c>
      <c r="AC48" s="551" t="s">
        <v>353</v>
      </c>
      <c r="AD48" s="552" t="str">
        <f aca="false">IFERROR(ROUNDDOWN(ROUND(L48*Q48,0)*M48,0)*AB48,"")</f>
        <v/>
      </c>
      <c r="AE48" s="553" t="e">
        <f aca="false">IFERROR(ROUNDDOWN(ROUNDDOWN(ROUND(L48*VLOOKUP(K48,【参考】数式用３!$A$2:$AC$48,MATCH("処遇改善加算Ⅳ",【参考】数式用３!$C$4:$O$4,0)+2,0),0)*M48,0)*AB48*0.5,0), "")),0),0),0))</f>
        <v>#N/A</v>
      </c>
      <c r="AF48" s="554"/>
      <c r="AG48" s="552" t="e">
        <f aca="false">IF(AND(AQ48&lt;&gt;"対象外", P48&lt;&gt;""),ROUNDDOWN(ROUND(L48*VLOOKUP(K48,【参考】数式用３!$A$2:$K$48,MATCH("ベア加算あり",【参考】数式用３!$C$4:$K$4,0)+2,0),0)*M48,0)*AB48,"")),0),0))</f>
        <v>#N/A</v>
      </c>
      <c r="AH48" s="555"/>
      <c r="AI48" s="554"/>
      <c r="AJ48" s="554"/>
      <c r="AK48" s="556"/>
      <c r="AL48" s="557"/>
      <c r="AM48" s="558" t="e">
        <f aca="false">IF(Q48="","",IF(Q48&lt;O48,"！加算の要件上は問題ありませんが、令和６年度末の加算率と比較して、令和７年度の加算率が低くなっています。",""))</f>
        <v>#N/A</v>
      </c>
      <c r="AN48" s="559"/>
      <c r="AO48" s="560" t="str">
        <f aca="false">IF(K48&lt;&gt;"","Q列に色付け","")</f>
        <v/>
      </c>
      <c r="AP48" s="561" t="e">
        <f aca="false">IF(AND(AE48&lt;&gt;0,AE48&lt;&gt;""),IF(AF48="○","入力済","未入力"),"")</f>
        <v>#N/A</v>
      </c>
      <c r="AQ48" s="126" t="e">
        <f aca="false">IFERROR((VLOOKUP(N48, 【参考】数式用３!$BE$5:$BE$13, 1,FALSE)), "対象外"))))</f>
        <v>#N/A</v>
      </c>
      <c r="AR48" s="126" t="e">
        <f aca="false">IF(AG48&lt;&gt;"",IF(AH48="○","入力済","未入力"),"")</f>
        <v>#N/A</v>
      </c>
      <c r="AS48" s="126" t="str">
        <f aca="false">IF(AND(P48&lt;&gt;"", AI48=""), "未入力", "入力済")</f>
        <v>入力済</v>
      </c>
      <c r="AT48" s="126" t="str">
        <f aca="false">IF(AND(P48&lt;&gt;"", P48&lt;&gt;"処遇改善加算Ⅳ", AJ48=""), "未入力", "入力済")</f>
        <v>入力済</v>
      </c>
      <c r="AU48" s="126" t="e">
        <f aca="false">IFERROR(VLOOKUP(K48, 【参考】数式用３!$BB$5:$BC$48, 2, FALSE), "")))</f>
        <v>#N/A</v>
      </c>
      <c r="AV48" s="126" t="e">
        <f aca="false">IF(AND(P48&lt;&gt;"処遇改善加算Ⅲ",P48&lt;&gt;"処遇改善加算Ⅳ", P48&lt;&gt;"", AU48&lt;&gt;"対象外"), 1,"")</f>
        <v>#N/A</v>
      </c>
      <c r="AW48" s="126" t="e">
        <f aca="false">IFERROR("_"&amp;VLOOKUP(K48, 【参考】数式用３!$AG$2:$AH$48, 2, FALSE), "")))</f>
        <v>#N/A</v>
      </c>
      <c r="AX48" s="560" t="str">
        <f aca="false">IF(AND(P48="処遇改善加算Ⅰ", AL48=""), "未入力","入力済")</f>
        <v>入力済</v>
      </c>
      <c r="AY48" s="560" t="str">
        <f aca="false">G48</f>
        <v/>
      </c>
    </row>
    <row r="49" customFormat="false" ht="14.4" hidden="false" customHeight="true" outlineLevel="0" collapsed="false">
      <c r="A49" s="539"/>
      <c r="B49" s="566"/>
      <c r="C49" s="566"/>
      <c r="D49" s="566"/>
      <c r="E49" s="566"/>
      <c r="F49" s="566"/>
      <c r="G49" s="567"/>
      <c r="H49" s="567"/>
      <c r="I49" s="567"/>
      <c r="J49" s="567"/>
      <c r="K49" s="567"/>
      <c r="L49" s="542"/>
      <c r="M49" s="568"/>
      <c r="N49" s="544"/>
      <c r="O49" s="545"/>
      <c r="P49" s="546"/>
      <c r="Q49" s="547"/>
      <c r="R49" s="548"/>
      <c r="S49" s="549"/>
      <c r="T49" s="550"/>
      <c r="U49" s="549"/>
      <c r="V49" s="550"/>
      <c r="W49" s="549"/>
      <c r="X49" s="550"/>
      <c r="Y49" s="549"/>
      <c r="Z49" s="550"/>
      <c r="AA49" s="550"/>
      <c r="AB49" s="550"/>
      <c r="AC49" s="551"/>
      <c r="AD49" s="552"/>
      <c r="AE49" s="553"/>
      <c r="AF49" s="554"/>
      <c r="AG49" s="552"/>
      <c r="AH49" s="555"/>
      <c r="AI49" s="554"/>
      <c r="AJ49" s="554"/>
      <c r="AK49" s="556"/>
      <c r="AL49" s="557"/>
      <c r="AM49" s="564" t="str">
        <f aca="false">IF(AND(P48&lt;&gt;"", OR(W48&lt;&gt;8,Y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9" s="559"/>
      <c r="AO49" s="560"/>
      <c r="AP49" s="561"/>
      <c r="AQ49" s="126"/>
      <c r="AR49" s="126"/>
      <c r="AS49" s="126"/>
      <c r="AT49" s="126"/>
      <c r="AU49" s="126"/>
      <c r="AV49" s="126"/>
      <c r="AW49" s="126"/>
      <c r="AX49" s="560"/>
      <c r="AY49" s="560"/>
    </row>
    <row r="50" customFormat="false" ht="14.4" hidden="false" customHeight="true" outlineLevel="0" collapsed="false">
      <c r="A50" s="539"/>
      <c r="B50" s="566"/>
      <c r="C50" s="566"/>
      <c r="D50" s="566"/>
      <c r="E50" s="566"/>
      <c r="F50" s="566"/>
      <c r="G50" s="567"/>
      <c r="H50" s="567"/>
      <c r="I50" s="567"/>
      <c r="J50" s="567"/>
      <c r="K50" s="567"/>
      <c r="L50" s="542"/>
      <c r="M50" s="568"/>
      <c r="N50" s="544"/>
      <c r="O50" s="545"/>
      <c r="P50" s="546"/>
      <c r="Q50" s="547"/>
      <c r="R50" s="548"/>
      <c r="S50" s="549"/>
      <c r="T50" s="550"/>
      <c r="U50" s="549"/>
      <c r="V50" s="550"/>
      <c r="W50" s="549"/>
      <c r="X50" s="550"/>
      <c r="Y50" s="549"/>
      <c r="Z50" s="550"/>
      <c r="AA50" s="550"/>
      <c r="AB50" s="550"/>
      <c r="AC50" s="551"/>
      <c r="AD50" s="552"/>
      <c r="AE50" s="553"/>
      <c r="AF50" s="554"/>
      <c r="AG50" s="552"/>
      <c r="AH50" s="555"/>
      <c r="AI50" s="554"/>
      <c r="AJ50" s="554"/>
      <c r="AK50" s="556"/>
      <c r="AL50" s="557"/>
      <c r="AM50" s="564"/>
      <c r="AN50" s="559"/>
      <c r="AO50" s="560"/>
      <c r="AP50" s="561"/>
      <c r="AQ50" s="126"/>
      <c r="AR50" s="126"/>
      <c r="AS50" s="126"/>
      <c r="AT50" s="126"/>
      <c r="AU50" s="126"/>
      <c r="AV50" s="126"/>
      <c r="AW50" s="126"/>
      <c r="AX50" s="560"/>
      <c r="AY50" s="560"/>
    </row>
    <row r="51" customFormat="false" ht="30" hidden="false" customHeight="true" outlineLevel="0" collapsed="false">
      <c r="A51" s="539"/>
      <c r="B51" s="566"/>
      <c r="C51" s="566"/>
      <c r="D51" s="566"/>
      <c r="E51" s="566"/>
      <c r="F51" s="566"/>
      <c r="G51" s="567"/>
      <c r="H51" s="567"/>
      <c r="I51" s="567"/>
      <c r="J51" s="567"/>
      <c r="K51" s="567"/>
      <c r="L51" s="542"/>
      <c r="M51" s="568"/>
      <c r="N51" s="544"/>
      <c r="O51" s="545"/>
      <c r="P51" s="546"/>
      <c r="Q51" s="547"/>
      <c r="R51" s="548"/>
      <c r="S51" s="549"/>
      <c r="T51" s="550"/>
      <c r="U51" s="549"/>
      <c r="V51" s="550"/>
      <c r="W51" s="549"/>
      <c r="X51" s="550"/>
      <c r="Y51" s="549"/>
      <c r="Z51" s="550"/>
      <c r="AA51" s="550"/>
      <c r="AB51" s="550"/>
      <c r="AC51" s="551"/>
      <c r="AD51" s="552"/>
      <c r="AE51" s="553"/>
      <c r="AF51" s="554"/>
      <c r="AG51" s="552"/>
      <c r="AH51" s="555"/>
      <c r="AI51" s="554"/>
      <c r="AJ51" s="554"/>
      <c r="AK51" s="556"/>
      <c r="AL51" s="557"/>
      <c r="AM51" s="565" t="str">
        <f aca="false">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559"/>
      <c r="AO51" s="560"/>
      <c r="AP51" s="561"/>
      <c r="AQ51" s="126"/>
      <c r="AR51" s="126"/>
      <c r="AS51" s="126"/>
      <c r="AT51" s="126"/>
      <c r="AU51" s="126"/>
      <c r="AV51" s="126"/>
      <c r="AW51" s="126"/>
      <c r="AX51" s="560"/>
      <c r="AY51" s="560"/>
    </row>
    <row r="52" customFormat="false" ht="30" hidden="false" customHeight="true" outlineLevel="0" collapsed="false">
      <c r="A52" s="539" t="n">
        <v>11</v>
      </c>
      <c r="B52" s="566" t="str">
        <f aca="false">IF(基本情報入力シート!B50="", "",基本情報入力シート!B50)</f>
        <v/>
      </c>
      <c r="C52" s="566"/>
      <c r="D52" s="566"/>
      <c r="E52" s="566"/>
      <c r="F52" s="566"/>
      <c r="G52" s="567" t="str">
        <f aca="false">IF(基本情報入力シート!L50="", "",基本情報入力シート!L50)</f>
        <v/>
      </c>
      <c r="H52" s="567" t="str">
        <f aca="false">IF(基本情報入力シート!Q50="", "",基本情報入力シート!Q50)</f>
        <v/>
      </c>
      <c r="I52" s="567" t="str">
        <f aca="false">IF(基本情報入力シート!V50="", "",基本情報入力シート!V50)</f>
        <v/>
      </c>
      <c r="J52" s="567" t="str">
        <f aca="false">IF(基本情報入力シート!W50="", "",基本情報入力シート!W50)</f>
        <v/>
      </c>
      <c r="K52" s="567" t="str">
        <f aca="false">IF(基本情報入力シート!X50="", "",基本情報入力シート!X50)</f>
        <v/>
      </c>
      <c r="L52" s="542" t="str">
        <f aca="false">IF(基本情報入力シート!AC50=0, "",基本情報入力シート!AC50)</f>
        <v/>
      </c>
      <c r="M52" s="568" t="e">
        <f aca="false">IF(基本情報入力シート!AD50="", "",基本情報入力シート!AD50)</f>
        <v>#N/A</v>
      </c>
      <c r="N52" s="544"/>
      <c r="O52" s="545" t="e">
        <f aca="false">IFERROR(VLOOKUP(K52,【参考】数式用３!$A$2:$AD$48,MATCH(N52,【参考】数式用３!$C$4:$AD$4,0)+2,0),"")))</f>
        <v>#N/A</v>
      </c>
      <c r="P52" s="546"/>
      <c r="Q52" s="547" t="e">
        <f aca="false">IFERROR(VLOOKUP(K52,【参考】数式用３!$A$2:$AC$48,MATCH(P52,【参考】数式用３!$C$4:$AC$4,0)+2,0),"")))</f>
        <v>#N/A</v>
      </c>
      <c r="R52" s="548" t="s">
        <v>267</v>
      </c>
      <c r="S52" s="549"/>
      <c r="T52" s="550" t="s">
        <v>268</v>
      </c>
      <c r="U52" s="549"/>
      <c r="V52" s="550" t="s">
        <v>352</v>
      </c>
      <c r="W52" s="549"/>
      <c r="X52" s="550" t="s">
        <v>268</v>
      </c>
      <c r="Y52" s="549"/>
      <c r="Z52" s="550" t="s">
        <v>269</v>
      </c>
      <c r="AA52" s="550" t="s">
        <v>170</v>
      </c>
      <c r="AB52" s="550" t="str">
        <f aca="false">IF(S52&gt;=1,(W52*12+Y52)-(S52*12+U52)+1,"")</f>
        <v/>
      </c>
      <c r="AC52" s="551" t="s">
        <v>353</v>
      </c>
      <c r="AD52" s="552" t="str">
        <f aca="false">IFERROR(ROUNDDOWN(ROUND(L52*Q52,0)*M52,0)*AB52,"")</f>
        <v/>
      </c>
      <c r="AE52" s="553" t="e">
        <f aca="false">IFERROR(ROUNDDOWN(ROUNDDOWN(ROUND(L52*VLOOKUP(K52,【参考】数式用３!$A$2:$AC$48,MATCH("処遇改善加算Ⅳ",【参考】数式用３!$C$4:$O$4,0)+2,0),0)*M52,0)*AB52*0.5,0), "")),0),0),0))</f>
        <v>#N/A</v>
      </c>
      <c r="AF52" s="554"/>
      <c r="AG52" s="552" t="e">
        <f aca="false">IF(AND(AQ52&lt;&gt;"対象外", P52&lt;&gt;""),ROUNDDOWN(ROUND(L52*VLOOKUP(K52,【参考】数式用３!$A$2:$K$48,MATCH("ベア加算あり",【参考】数式用３!$C$4:$K$4,0)+2,0),0)*M52,0)*AB52,"")),0),0))</f>
        <v>#N/A</v>
      </c>
      <c r="AH52" s="555"/>
      <c r="AI52" s="554"/>
      <c r="AJ52" s="554"/>
      <c r="AK52" s="556"/>
      <c r="AL52" s="557"/>
      <c r="AM52" s="558" t="e">
        <f aca="false">IF(Q52="","",IF(Q52&lt;O52,"！加算の要件上は問題ありませんが、令和６年度末の加算率と比較して、令和７年度の加算率が低くなっています。",""))</f>
        <v>#N/A</v>
      </c>
      <c r="AN52" s="559"/>
      <c r="AO52" s="560" t="str">
        <f aca="false">IF(K52&lt;&gt;"","Q列に色付け","")</f>
        <v/>
      </c>
      <c r="AP52" s="561" t="e">
        <f aca="false">IF(AND(AE52&lt;&gt;0,AE52&lt;&gt;""),IF(AF52="○","入力済","未入力"),"")</f>
        <v>#N/A</v>
      </c>
      <c r="AQ52" s="126" t="e">
        <f aca="false">IFERROR((VLOOKUP(N52, 【参考】数式用３!$BE$5:$BE$13, 1,FALSE)), "対象外"))))</f>
        <v>#N/A</v>
      </c>
      <c r="AR52" s="126" t="e">
        <f aca="false">IF(AG52&lt;&gt;"",IF(AH52="○","入力済","未入力"),"")</f>
        <v>#N/A</v>
      </c>
      <c r="AS52" s="126" t="str">
        <f aca="false">IF(AND(P52&lt;&gt;"", AI52=""), "未入力", "入力済")</f>
        <v>入力済</v>
      </c>
      <c r="AT52" s="126" t="str">
        <f aca="false">IF(AND(P52&lt;&gt;"", P52&lt;&gt;"処遇改善加算Ⅳ", AJ52=""), "未入力", "入力済")</f>
        <v>入力済</v>
      </c>
      <c r="AU52" s="126" t="e">
        <f aca="false">IFERROR(VLOOKUP(K52, 【参考】数式用３!$BB$5:$BC$48, 2, FALSE), "")))</f>
        <v>#N/A</v>
      </c>
      <c r="AV52" s="126" t="e">
        <f aca="false">IF(AND(P52&lt;&gt;"処遇改善加算Ⅲ",P52&lt;&gt;"処遇改善加算Ⅳ", P52&lt;&gt;"", AU52&lt;&gt;"対象外"), 1,"")</f>
        <v>#N/A</v>
      </c>
      <c r="AW52" s="126" t="e">
        <f aca="false">IFERROR("_"&amp;VLOOKUP(K52, 【参考】数式用３!$AG$2:$AH$48, 2, FALSE), "")))</f>
        <v>#N/A</v>
      </c>
      <c r="AX52" s="560" t="str">
        <f aca="false">IF(AND(P52="処遇改善加算Ⅰ", AL52=""), "未入力","入力済")</f>
        <v>入力済</v>
      </c>
      <c r="AY52" s="560" t="str">
        <f aca="false">G52</f>
        <v/>
      </c>
    </row>
    <row r="53" customFormat="false" ht="14.4" hidden="false" customHeight="true" outlineLevel="0" collapsed="false">
      <c r="A53" s="539"/>
      <c r="B53" s="566"/>
      <c r="C53" s="566"/>
      <c r="D53" s="566"/>
      <c r="E53" s="566"/>
      <c r="F53" s="566"/>
      <c r="G53" s="567"/>
      <c r="H53" s="567"/>
      <c r="I53" s="567"/>
      <c r="J53" s="567"/>
      <c r="K53" s="567"/>
      <c r="L53" s="542"/>
      <c r="M53" s="568"/>
      <c r="N53" s="544"/>
      <c r="O53" s="545"/>
      <c r="P53" s="546"/>
      <c r="Q53" s="547"/>
      <c r="R53" s="548"/>
      <c r="S53" s="549"/>
      <c r="T53" s="550"/>
      <c r="U53" s="549"/>
      <c r="V53" s="550"/>
      <c r="W53" s="549"/>
      <c r="X53" s="550"/>
      <c r="Y53" s="549"/>
      <c r="Z53" s="550"/>
      <c r="AA53" s="550"/>
      <c r="AB53" s="550"/>
      <c r="AC53" s="551"/>
      <c r="AD53" s="552"/>
      <c r="AE53" s="553"/>
      <c r="AF53" s="554"/>
      <c r="AG53" s="552"/>
      <c r="AH53" s="555"/>
      <c r="AI53" s="554"/>
      <c r="AJ53" s="554"/>
      <c r="AK53" s="556"/>
      <c r="AL53" s="557"/>
      <c r="AM53" s="564" t="str">
        <f aca="false">IF(AND(P52&lt;&gt;"", OR(W52&lt;&gt;8,Y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53" s="559"/>
      <c r="AO53" s="560"/>
      <c r="AP53" s="561"/>
      <c r="AQ53" s="126"/>
      <c r="AR53" s="126"/>
      <c r="AS53" s="126"/>
      <c r="AT53" s="126"/>
      <c r="AU53" s="126"/>
      <c r="AV53" s="126"/>
      <c r="AW53" s="126"/>
      <c r="AX53" s="560"/>
      <c r="AY53" s="560"/>
    </row>
    <row r="54" customFormat="false" ht="14.4" hidden="false" customHeight="true" outlineLevel="0" collapsed="false">
      <c r="A54" s="539"/>
      <c r="B54" s="566"/>
      <c r="C54" s="566"/>
      <c r="D54" s="566"/>
      <c r="E54" s="566"/>
      <c r="F54" s="566"/>
      <c r="G54" s="567"/>
      <c r="H54" s="567"/>
      <c r="I54" s="567"/>
      <c r="J54" s="567"/>
      <c r="K54" s="567"/>
      <c r="L54" s="542"/>
      <c r="M54" s="568"/>
      <c r="N54" s="544"/>
      <c r="O54" s="545"/>
      <c r="P54" s="546"/>
      <c r="Q54" s="547"/>
      <c r="R54" s="548"/>
      <c r="S54" s="549"/>
      <c r="T54" s="550"/>
      <c r="U54" s="549"/>
      <c r="V54" s="550"/>
      <c r="W54" s="549"/>
      <c r="X54" s="550"/>
      <c r="Y54" s="549"/>
      <c r="Z54" s="550"/>
      <c r="AA54" s="550"/>
      <c r="AB54" s="550"/>
      <c r="AC54" s="551"/>
      <c r="AD54" s="552"/>
      <c r="AE54" s="553"/>
      <c r="AF54" s="554"/>
      <c r="AG54" s="552"/>
      <c r="AH54" s="555"/>
      <c r="AI54" s="554"/>
      <c r="AJ54" s="554"/>
      <c r="AK54" s="556"/>
      <c r="AL54" s="557"/>
      <c r="AM54" s="564"/>
      <c r="AN54" s="559"/>
      <c r="AO54" s="560"/>
      <c r="AP54" s="561"/>
      <c r="AQ54" s="126"/>
      <c r="AR54" s="126"/>
      <c r="AS54" s="126"/>
      <c r="AT54" s="126"/>
      <c r="AU54" s="126"/>
      <c r="AV54" s="126"/>
      <c r="AW54" s="126"/>
      <c r="AX54" s="560"/>
      <c r="AY54" s="560"/>
    </row>
    <row r="55" customFormat="false" ht="30" hidden="false" customHeight="true" outlineLevel="0" collapsed="false">
      <c r="A55" s="539"/>
      <c r="B55" s="566"/>
      <c r="C55" s="566"/>
      <c r="D55" s="566"/>
      <c r="E55" s="566"/>
      <c r="F55" s="566"/>
      <c r="G55" s="567"/>
      <c r="H55" s="567"/>
      <c r="I55" s="567"/>
      <c r="J55" s="567"/>
      <c r="K55" s="567"/>
      <c r="L55" s="542"/>
      <c r="M55" s="568"/>
      <c r="N55" s="544"/>
      <c r="O55" s="545"/>
      <c r="P55" s="546"/>
      <c r="Q55" s="547"/>
      <c r="R55" s="548"/>
      <c r="S55" s="549"/>
      <c r="T55" s="550"/>
      <c r="U55" s="549"/>
      <c r="V55" s="550"/>
      <c r="W55" s="549"/>
      <c r="X55" s="550"/>
      <c r="Y55" s="549"/>
      <c r="Z55" s="550"/>
      <c r="AA55" s="550"/>
      <c r="AB55" s="550"/>
      <c r="AC55" s="551"/>
      <c r="AD55" s="552"/>
      <c r="AE55" s="553"/>
      <c r="AF55" s="554"/>
      <c r="AG55" s="552"/>
      <c r="AH55" s="555"/>
      <c r="AI55" s="554"/>
      <c r="AJ55" s="554"/>
      <c r="AK55" s="556"/>
      <c r="AL55" s="557"/>
      <c r="AM55" s="565" t="str">
        <f aca="false">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559"/>
      <c r="AO55" s="560"/>
      <c r="AP55" s="561"/>
      <c r="AQ55" s="126"/>
      <c r="AR55" s="126"/>
      <c r="AS55" s="126"/>
      <c r="AT55" s="126"/>
      <c r="AU55" s="126"/>
      <c r="AV55" s="126"/>
      <c r="AW55" s="126"/>
      <c r="AX55" s="560"/>
      <c r="AY55" s="560"/>
    </row>
    <row r="56" customFormat="false" ht="30" hidden="false" customHeight="true" outlineLevel="0" collapsed="false">
      <c r="A56" s="539" t="n">
        <v>12</v>
      </c>
      <c r="B56" s="566" t="str">
        <f aca="false">IF(基本情報入力シート!B51="", "",基本情報入力シート!B51)</f>
        <v/>
      </c>
      <c r="C56" s="566"/>
      <c r="D56" s="566"/>
      <c r="E56" s="566"/>
      <c r="F56" s="566"/>
      <c r="G56" s="567" t="str">
        <f aca="false">IF(基本情報入力シート!L51="", "",基本情報入力シート!L51)</f>
        <v/>
      </c>
      <c r="H56" s="567" t="str">
        <f aca="false">IF(基本情報入力シート!Q51="", "",基本情報入力シート!Q51)</f>
        <v/>
      </c>
      <c r="I56" s="567" t="str">
        <f aca="false">IF(基本情報入力シート!V51="", "",基本情報入力シート!V51)</f>
        <v/>
      </c>
      <c r="J56" s="567" t="str">
        <f aca="false">IF(基本情報入力シート!W51="", "",基本情報入力シート!W51)</f>
        <v/>
      </c>
      <c r="K56" s="567" t="str">
        <f aca="false">IF(基本情報入力シート!X51="", "",基本情報入力シート!X51)</f>
        <v/>
      </c>
      <c r="L56" s="542" t="str">
        <f aca="false">IF(基本情報入力シート!AC51=0, "",基本情報入力シート!AC51)</f>
        <v/>
      </c>
      <c r="M56" s="568" t="e">
        <f aca="false">IF(基本情報入力シート!AD51="", "",基本情報入力シート!AD51)</f>
        <v>#N/A</v>
      </c>
      <c r="N56" s="544"/>
      <c r="O56" s="545" t="e">
        <f aca="false">IFERROR(VLOOKUP(K56,【参考】数式用３!$A$2:$AD$48,MATCH(N56,【参考】数式用３!$C$4:$AD$4,0)+2,0),"")))</f>
        <v>#N/A</v>
      </c>
      <c r="P56" s="546"/>
      <c r="Q56" s="547" t="e">
        <f aca="false">IFERROR(VLOOKUP(K56,【参考】数式用３!$A$2:$AC$48,MATCH(P56,【参考】数式用３!$C$4:$AC$4,0)+2,0),"")))</f>
        <v>#N/A</v>
      </c>
      <c r="R56" s="548" t="s">
        <v>267</v>
      </c>
      <c r="S56" s="549"/>
      <c r="T56" s="550" t="s">
        <v>268</v>
      </c>
      <c r="U56" s="549"/>
      <c r="V56" s="550" t="s">
        <v>352</v>
      </c>
      <c r="W56" s="549"/>
      <c r="X56" s="550" t="s">
        <v>268</v>
      </c>
      <c r="Y56" s="549"/>
      <c r="Z56" s="550" t="s">
        <v>269</v>
      </c>
      <c r="AA56" s="550" t="s">
        <v>170</v>
      </c>
      <c r="AB56" s="550" t="str">
        <f aca="false">IF(S56&gt;=1,(W56*12+Y56)-(S56*12+U56)+1,"")</f>
        <v/>
      </c>
      <c r="AC56" s="551" t="s">
        <v>353</v>
      </c>
      <c r="AD56" s="552" t="str">
        <f aca="false">IFERROR(ROUNDDOWN(ROUND(L56*Q56,0)*M56,0)*AB56,"")</f>
        <v/>
      </c>
      <c r="AE56" s="553" t="e">
        <f aca="false">IFERROR(ROUNDDOWN(ROUNDDOWN(ROUND(L56*VLOOKUP(K56,【参考】数式用３!$A$2:$AC$48,MATCH("処遇改善加算Ⅳ",【参考】数式用３!$C$4:$O$4,0)+2,0),0)*M56,0)*AB56*0.5,0), "")),0),0),0))</f>
        <v>#N/A</v>
      </c>
      <c r="AF56" s="554"/>
      <c r="AG56" s="552" t="e">
        <f aca="false">IF(AND(AQ56&lt;&gt;"対象外", P56&lt;&gt;""),ROUNDDOWN(ROUND(L56*VLOOKUP(K56,【参考】数式用３!$A$2:$K$48,MATCH("ベア加算あり",【参考】数式用３!$C$4:$K$4,0)+2,0),0)*M56,0)*AB56,"")),0),0))</f>
        <v>#N/A</v>
      </c>
      <c r="AH56" s="555"/>
      <c r="AI56" s="554"/>
      <c r="AJ56" s="554"/>
      <c r="AK56" s="556"/>
      <c r="AL56" s="557"/>
      <c r="AM56" s="558" t="e">
        <f aca="false">IF(Q56="","",IF(Q56&lt;O56,"！加算の要件上は問題ありませんが、令和６年度末の加算率と比較して、令和７年度の加算率が低くなっています。",""))</f>
        <v>#N/A</v>
      </c>
      <c r="AN56" s="559"/>
      <c r="AO56" s="560" t="str">
        <f aca="false">IF(K56&lt;&gt;"","Q列に色付け","")</f>
        <v/>
      </c>
      <c r="AP56" s="561" t="e">
        <f aca="false">IF(AND(AE56&lt;&gt;0,AE56&lt;&gt;""),IF(AF56="○","入力済","未入力"),"")</f>
        <v>#N/A</v>
      </c>
      <c r="AQ56" s="126" t="e">
        <f aca="false">IFERROR((VLOOKUP(N56, 【参考】数式用３!$BE$5:$BE$13, 1,FALSE)), "対象外"))))</f>
        <v>#N/A</v>
      </c>
      <c r="AR56" s="126" t="e">
        <f aca="false">IF(AG56&lt;&gt;"",IF(AH56="○","入力済","未入力"),"")</f>
        <v>#N/A</v>
      </c>
      <c r="AS56" s="126" t="str">
        <f aca="false">IF(AND(P56&lt;&gt;"", AI56=""), "未入力", "入力済")</f>
        <v>入力済</v>
      </c>
      <c r="AT56" s="126" t="str">
        <f aca="false">IF(AND(P56&lt;&gt;"", P56&lt;&gt;"処遇改善加算Ⅳ", AJ56=""), "未入力", "入力済")</f>
        <v>入力済</v>
      </c>
      <c r="AU56" s="126" t="e">
        <f aca="false">IFERROR(VLOOKUP(K56, 【参考】数式用３!$BB$5:$BC$48, 2, FALSE), "")))</f>
        <v>#N/A</v>
      </c>
      <c r="AV56" s="126" t="e">
        <f aca="false">IF(AND(P56&lt;&gt;"処遇改善加算Ⅲ",P56&lt;&gt;"処遇改善加算Ⅳ", P56&lt;&gt;"", AU56&lt;&gt;"対象外"), 1,"")</f>
        <v>#N/A</v>
      </c>
      <c r="AW56" s="126" t="e">
        <f aca="false">IFERROR("_"&amp;VLOOKUP(K56, 【参考】数式用３!$AG$2:$AH$48, 2, FALSE), "")))</f>
        <v>#N/A</v>
      </c>
      <c r="AX56" s="560" t="str">
        <f aca="false">IF(AND(P56="処遇改善加算Ⅰ", AL56=""), "未入力","入力済")</f>
        <v>入力済</v>
      </c>
      <c r="AY56" s="560" t="str">
        <f aca="false">G56</f>
        <v/>
      </c>
    </row>
    <row r="57" customFormat="false" ht="14.4" hidden="false" customHeight="true" outlineLevel="0" collapsed="false">
      <c r="A57" s="539"/>
      <c r="B57" s="566"/>
      <c r="C57" s="566"/>
      <c r="D57" s="566"/>
      <c r="E57" s="566"/>
      <c r="F57" s="566"/>
      <c r="G57" s="567"/>
      <c r="H57" s="567"/>
      <c r="I57" s="567"/>
      <c r="J57" s="567"/>
      <c r="K57" s="567"/>
      <c r="L57" s="542"/>
      <c r="M57" s="568"/>
      <c r="N57" s="544"/>
      <c r="O57" s="545"/>
      <c r="P57" s="546"/>
      <c r="Q57" s="547"/>
      <c r="R57" s="548"/>
      <c r="S57" s="549"/>
      <c r="T57" s="550"/>
      <c r="U57" s="549"/>
      <c r="V57" s="550"/>
      <c r="W57" s="549"/>
      <c r="X57" s="550"/>
      <c r="Y57" s="549"/>
      <c r="Z57" s="550"/>
      <c r="AA57" s="550"/>
      <c r="AB57" s="550"/>
      <c r="AC57" s="551"/>
      <c r="AD57" s="552"/>
      <c r="AE57" s="553"/>
      <c r="AF57" s="554"/>
      <c r="AG57" s="552"/>
      <c r="AH57" s="555"/>
      <c r="AI57" s="554"/>
      <c r="AJ57" s="554"/>
      <c r="AK57" s="556"/>
      <c r="AL57" s="557"/>
      <c r="AM57" s="564" t="str">
        <f aca="false">IF(AND(P56&lt;&gt;"", OR(W56&lt;&gt;8,Y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57" s="559"/>
      <c r="AO57" s="560"/>
      <c r="AP57" s="561"/>
      <c r="AQ57" s="126"/>
      <c r="AR57" s="126"/>
      <c r="AS57" s="126"/>
      <c r="AT57" s="126"/>
      <c r="AU57" s="126"/>
      <c r="AV57" s="126"/>
      <c r="AW57" s="126"/>
      <c r="AX57" s="560"/>
      <c r="AY57" s="560"/>
    </row>
    <row r="58" customFormat="false" ht="14.4" hidden="false" customHeight="true" outlineLevel="0" collapsed="false">
      <c r="A58" s="539"/>
      <c r="B58" s="566"/>
      <c r="C58" s="566"/>
      <c r="D58" s="566"/>
      <c r="E58" s="566"/>
      <c r="F58" s="566"/>
      <c r="G58" s="567"/>
      <c r="H58" s="567"/>
      <c r="I58" s="567"/>
      <c r="J58" s="567"/>
      <c r="K58" s="567"/>
      <c r="L58" s="542"/>
      <c r="M58" s="568"/>
      <c r="N58" s="544"/>
      <c r="O58" s="545"/>
      <c r="P58" s="546"/>
      <c r="Q58" s="547"/>
      <c r="R58" s="548"/>
      <c r="S58" s="549"/>
      <c r="T58" s="550"/>
      <c r="U58" s="549"/>
      <c r="V58" s="550"/>
      <c r="W58" s="549"/>
      <c r="X58" s="550"/>
      <c r="Y58" s="549"/>
      <c r="Z58" s="550"/>
      <c r="AA58" s="550"/>
      <c r="AB58" s="550"/>
      <c r="AC58" s="551"/>
      <c r="AD58" s="552"/>
      <c r="AE58" s="553"/>
      <c r="AF58" s="554"/>
      <c r="AG58" s="552"/>
      <c r="AH58" s="555"/>
      <c r="AI58" s="554"/>
      <c r="AJ58" s="554"/>
      <c r="AK58" s="556"/>
      <c r="AL58" s="557"/>
      <c r="AM58" s="564"/>
      <c r="AN58" s="559"/>
      <c r="AO58" s="560"/>
      <c r="AP58" s="561"/>
      <c r="AQ58" s="126"/>
      <c r="AR58" s="126"/>
      <c r="AS58" s="126"/>
      <c r="AT58" s="126"/>
      <c r="AU58" s="126"/>
      <c r="AV58" s="126"/>
      <c r="AW58" s="126"/>
      <c r="AX58" s="560"/>
      <c r="AY58" s="560"/>
    </row>
    <row r="59" customFormat="false" ht="30" hidden="false" customHeight="true" outlineLevel="0" collapsed="false">
      <c r="A59" s="539"/>
      <c r="B59" s="566"/>
      <c r="C59" s="566"/>
      <c r="D59" s="566"/>
      <c r="E59" s="566"/>
      <c r="F59" s="566"/>
      <c r="G59" s="567"/>
      <c r="H59" s="567"/>
      <c r="I59" s="567"/>
      <c r="J59" s="567"/>
      <c r="K59" s="567"/>
      <c r="L59" s="542"/>
      <c r="M59" s="568"/>
      <c r="N59" s="544"/>
      <c r="O59" s="545"/>
      <c r="P59" s="546"/>
      <c r="Q59" s="547"/>
      <c r="R59" s="548"/>
      <c r="S59" s="549"/>
      <c r="T59" s="550"/>
      <c r="U59" s="549"/>
      <c r="V59" s="550"/>
      <c r="W59" s="549"/>
      <c r="X59" s="550"/>
      <c r="Y59" s="549"/>
      <c r="Z59" s="550"/>
      <c r="AA59" s="550"/>
      <c r="AB59" s="550"/>
      <c r="AC59" s="551"/>
      <c r="AD59" s="552"/>
      <c r="AE59" s="553"/>
      <c r="AF59" s="554"/>
      <c r="AG59" s="552"/>
      <c r="AH59" s="555"/>
      <c r="AI59" s="554"/>
      <c r="AJ59" s="554"/>
      <c r="AK59" s="556"/>
      <c r="AL59" s="557"/>
      <c r="AM59" s="565" t="str">
        <f aca="false">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559"/>
      <c r="AO59" s="560"/>
      <c r="AP59" s="561"/>
      <c r="AQ59" s="126"/>
      <c r="AR59" s="126"/>
      <c r="AS59" s="126"/>
      <c r="AT59" s="126"/>
      <c r="AU59" s="126"/>
      <c r="AV59" s="126"/>
      <c r="AW59" s="126"/>
      <c r="AX59" s="560"/>
      <c r="AY59" s="560"/>
    </row>
    <row r="60" customFormat="false" ht="30" hidden="false" customHeight="true" outlineLevel="0" collapsed="false">
      <c r="A60" s="539" t="n">
        <v>13</v>
      </c>
      <c r="B60" s="566" t="str">
        <f aca="false">IF(基本情報入力シート!B52="", "",基本情報入力シート!B52)</f>
        <v/>
      </c>
      <c r="C60" s="566"/>
      <c r="D60" s="566"/>
      <c r="E60" s="566"/>
      <c r="F60" s="566"/>
      <c r="G60" s="567" t="str">
        <f aca="false">IF(基本情報入力シート!L52="", "",基本情報入力シート!L52)</f>
        <v/>
      </c>
      <c r="H60" s="567" t="str">
        <f aca="false">IF(基本情報入力シート!Q52="", "",基本情報入力シート!Q52)</f>
        <v/>
      </c>
      <c r="I60" s="567" t="str">
        <f aca="false">IF(基本情報入力シート!V52="", "",基本情報入力シート!V52)</f>
        <v/>
      </c>
      <c r="J60" s="567" t="str">
        <f aca="false">IF(基本情報入力シート!W52="", "",基本情報入力シート!W52)</f>
        <v/>
      </c>
      <c r="K60" s="567" t="str">
        <f aca="false">IF(基本情報入力シート!X52="", "",基本情報入力シート!X52)</f>
        <v/>
      </c>
      <c r="L60" s="542" t="str">
        <f aca="false">IF(基本情報入力シート!AC52=0, "",基本情報入力シート!AC52)</f>
        <v/>
      </c>
      <c r="M60" s="568" t="e">
        <f aca="false">IF(基本情報入力シート!AD52="", "",基本情報入力シート!AD52)</f>
        <v>#N/A</v>
      </c>
      <c r="N60" s="544"/>
      <c r="O60" s="545" t="e">
        <f aca="false">IFERROR(VLOOKUP(K60,【参考】数式用３!$A$2:$AD$48,MATCH(N60,【参考】数式用３!$C$4:$AD$4,0)+2,0),"")))</f>
        <v>#N/A</v>
      </c>
      <c r="P60" s="546"/>
      <c r="Q60" s="547" t="e">
        <f aca="false">IFERROR(VLOOKUP(K60,【参考】数式用３!$A$2:$AC$48,MATCH(P60,【参考】数式用３!$C$4:$AC$4,0)+2,0),"")))</f>
        <v>#N/A</v>
      </c>
      <c r="R60" s="548" t="s">
        <v>267</v>
      </c>
      <c r="S60" s="549"/>
      <c r="T60" s="550" t="s">
        <v>268</v>
      </c>
      <c r="U60" s="549"/>
      <c r="V60" s="550" t="s">
        <v>352</v>
      </c>
      <c r="W60" s="549"/>
      <c r="X60" s="550" t="s">
        <v>268</v>
      </c>
      <c r="Y60" s="549"/>
      <c r="Z60" s="550" t="s">
        <v>269</v>
      </c>
      <c r="AA60" s="550" t="s">
        <v>170</v>
      </c>
      <c r="AB60" s="550" t="str">
        <f aca="false">IF(S60&gt;=1,(W60*12+Y60)-(S60*12+U60)+1,"")</f>
        <v/>
      </c>
      <c r="AC60" s="551" t="s">
        <v>353</v>
      </c>
      <c r="AD60" s="552" t="str">
        <f aca="false">IFERROR(ROUNDDOWN(ROUND(L60*Q60,0)*M60,0)*AB60,"")</f>
        <v/>
      </c>
      <c r="AE60" s="553" t="e">
        <f aca="false">IFERROR(ROUNDDOWN(ROUNDDOWN(ROUND(L60*VLOOKUP(K60,【参考】数式用３!$A$2:$AC$48,MATCH("処遇改善加算Ⅳ",【参考】数式用３!$C$4:$O$4,0)+2,0),0)*M60,0)*AB60*0.5,0), "")),0),0),0))</f>
        <v>#N/A</v>
      </c>
      <c r="AF60" s="554"/>
      <c r="AG60" s="552" t="e">
        <f aca="false">IF(AND(AQ60&lt;&gt;"対象外", P60&lt;&gt;""),ROUNDDOWN(ROUND(L60*VLOOKUP(K60,【参考】数式用３!$A$2:$K$48,MATCH("ベア加算あり",【参考】数式用３!$C$4:$K$4,0)+2,0),0)*M60,0)*AB60,"")),0),0))</f>
        <v>#N/A</v>
      </c>
      <c r="AH60" s="555"/>
      <c r="AI60" s="554"/>
      <c r="AJ60" s="554"/>
      <c r="AK60" s="556"/>
      <c r="AL60" s="557"/>
      <c r="AM60" s="558" t="e">
        <f aca="false">IF(Q60="","",IF(Q60&lt;O60,"！加算の要件上は問題ありませんが、令和６年度末の加算率と比較して、令和７年度の加算率が低くなっています。",""))</f>
        <v>#N/A</v>
      </c>
      <c r="AN60" s="559"/>
      <c r="AO60" s="560" t="str">
        <f aca="false">IF(K60&lt;&gt;"","Q列に色付け","")</f>
        <v/>
      </c>
      <c r="AP60" s="561" t="e">
        <f aca="false">IF(AND(AE60&lt;&gt;0,AE60&lt;&gt;""),IF(AF60="○","入力済","未入力"),"")</f>
        <v>#N/A</v>
      </c>
      <c r="AQ60" s="126" t="e">
        <f aca="false">IFERROR((VLOOKUP(N60, 【参考】数式用３!$BE$5:$BE$13, 1,FALSE)), "対象外"))))</f>
        <v>#N/A</v>
      </c>
      <c r="AR60" s="126" t="e">
        <f aca="false">IF(AG60&lt;&gt;"",IF(AH60="○","入力済","未入力"),"")</f>
        <v>#N/A</v>
      </c>
      <c r="AS60" s="126" t="str">
        <f aca="false">IF(AND(P60&lt;&gt;"", AI60=""), "未入力", "入力済")</f>
        <v>入力済</v>
      </c>
      <c r="AT60" s="126" t="str">
        <f aca="false">IF(AND(P60&lt;&gt;"", P60&lt;&gt;"処遇改善加算Ⅳ", AJ60=""), "未入力", "入力済")</f>
        <v>入力済</v>
      </c>
      <c r="AU60" s="126" t="e">
        <f aca="false">IFERROR(VLOOKUP(K60, 【参考】数式用３!$BB$5:$BC$48, 2, FALSE), "")))</f>
        <v>#N/A</v>
      </c>
      <c r="AV60" s="126" t="e">
        <f aca="false">IF(AND(P60&lt;&gt;"処遇改善加算Ⅲ",P60&lt;&gt;"処遇改善加算Ⅳ", P60&lt;&gt;"", AU60&lt;&gt;"対象外"), 1,"")</f>
        <v>#N/A</v>
      </c>
      <c r="AW60" s="126" t="e">
        <f aca="false">IFERROR("_"&amp;VLOOKUP(K60, 【参考】数式用３!$AG$2:$AH$48, 2, FALSE), "")))</f>
        <v>#N/A</v>
      </c>
      <c r="AX60" s="560" t="str">
        <f aca="false">IF(AND(P60="処遇改善加算Ⅰ", AL60=""), "未入力","入力済")</f>
        <v>入力済</v>
      </c>
      <c r="AY60" s="560" t="str">
        <f aca="false">G60</f>
        <v/>
      </c>
    </row>
    <row r="61" customFormat="false" ht="14.4" hidden="false" customHeight="true" outlineLevel="0" collapsed="false">
      <c r="A61" s="539"/>
      <c r="B61" s="566"/>
      <c r="C61" s="566"/>
      <c r="D61" s="566"/>
      <c r="E61" s="566"/>
      <c r="F61" s="566"/>
      <c r="G61" s="567"/>
      <c r="H61" s="567"/>
      <c r="I61" s="567"/>
      <c r="J61" s="567"/>
      <c r="K61" s="567"/>
      <c r="L61" s="542"/>
      <c r="M61" s="568"/>
      <c r="N61" s="544"/>
      <c r="O61" s="545"/>
      <c r="P61" s="546"/>
      <c r="Q61" s="547"/>
      <c r="R61" s="548"/>
      <c r="S61" s="549"/>
      <c r="T61" s="550"/>
      <c r="U61" s="549"/>
      <c r="V61" s="550"/>
      <c r="W61" s="549"/>
      <c r="X61" s="550"/>
      <c r="Y61" s="549"/>
      <c r="Z61" s="550"/>
      <c r="AA61" s="550"/>
      <c r="AB61" s="550"/>
      <c r="AC61" s="551"/>
      <c r="AD61" s="552"/>
      <c r="AE61" s="553"/>
      <c r="AF61" s="554"/>
      <c r="AG61" s="552"/>
      <c r="AH61" s="555"/>
      <c r="AI61" s="554"/>
      <c r="AJ61" s="554"/>
      <c r="AK61" s="556"/>
      <c r="AL61" s="557"/>
      <c r="AM61" s="564" t="str">
        <f aca="false">IF(AND(P60&lt;&gt;"", OR(W60&lt;&gt;8,Y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61" s="559"/>
      <c r="AO61" s="560"/>
      <c r="AP61" s="561"/>
      <c r="AQ61" s="126"/>
      <c r="AR61" s="126"/>
      <c r="AS61" s="126"/>
      <c r="AT61" s="126"/>
      <c r="AU61" s="126"/>
      <c r="AV61" s="126"/>
      <c r="AW61" s="126"/>
      <c r="AX61" s="560"/>
      <c r="AY61" s="560"/>
    </row>
    <row r="62" customFormat="false" ht="14.4" hidden="false" customHeight="true" outlineLevel="0" collapsed="false">
      <c r="A62" s="539"/>
      <c r="B62" s="566"/>
      <c r="C62" s="566"/>
      <c r="D62" s="566"/>
      <c r="E62" s="566"/>
      <c r="F62" s="566"/>
      <c r="G62" s="567"/>
      <c r="H62" s="567"/>
      <c r="I62" s="567"/>
      <c r="J62" s="567"/>
      <c r="K62" s="567"/>
      <c r="L62" s="542"/>
      <c r="M62" s="568"/>
      <c r="N62" s="544"/>
      <c r="O62" s="545"/>
      <c r="P62" s="546"/>
      <c r="Q62" s="547"/>
      <c r="R62" s="548"/>
      <c r="S62" s="549"/>
      <c r="T62" s="550"/>
      <c r="U62" s="549"/>
      <c r="V62" s="550"/>
      <c r="W62" s="549"/>
      <c r="X62" s="550"/>
      <c r="Y62" s="549"/>
      <c r="Z62" s="550"/>
      <c r="AA62" s="550"/>
      <c r="AB62" s="550"/>
      <c r="AC62" s="551"/>
      <c r="AD62" s="552"/>
      <c r="AE62" s="553"/>
      <c r="AF62" s="554"/>
      <c r="AG62" s="552"/>
      <c r="AH62" s="555"/>
      <c r="AI62" s="554"/>
      <c r="AJ62" s="554"/>
      <c r="AK62" s="556"/>
      <c r="AL62" s="557"/>
      <c r="AM62" s="564"/>
      <c r="AN62" s="559"/>
      <c r="AO62" s="560"/>
      <c r="AP62" s="561"/>
      <c r="AQ62" s="126"/>
      <c r="AR62" s="126"/>
      <c r="AS62" s="126"/>
      <c r="AT62" s="126"/>
      <c r="AU62" s="126"/>
      <c r="AV62" s="126"/>
      <c r="AW62" s="126"/>
      <c r="AX62" s="560"/>
      <c r="AY62" s="560"/>
    </row>
    <row r="63" customFormat="false" ht="30" hidden="false" customHeight="true" outlineLevel="0" collapsed="false">
      <c r="A63" s="539"/>
      <c r="B63" s="566"/>
      <c r="C63" s="566"/>
      <c r="D63" s="566"/>
      <c r="E63" s="566"/>
      <c r="F63" s="566"/>
      <c r="G63" s="567"/>
      <c r="H63" s="567"/>
      <c r="I63" s="567"/>
      <c r="J63" s="567"/>
      <c r="K63" s="567"/>
      <c r="L63" s="542"/>
      <c r="M63" s="568"/>
      <c r="N63" s="544"/>
      <c r="O63" s="545"/>
      <c r="P63" s="546"/>
      <c r="Q63" s="547"/>
      <c r="R63" s="548"/>
      <c r="S63" s="549"/>
      <c r="T63" s="550"/>
      <c r="U63" s="549"/>
      <c r="V63" s="550"/>
      <c r="W63" s="549"/>
      <c r="X63" s="550"/>
      <c r="Y63" s="549"/>
      <c r="Z63" s="550"/>
      <c r="AA63" s="550"/>
      <c r="AB63" s="550"/>
      <c r="AC63" s="551"/>
      <c r="AD63" s="552"/>
      <c r="AE63" s="553"/>
      <c r="AF63" s="554"/>
      <c r="AG63" s="552"/>
      <c r="AH63" s="555"/>
      <c r="AI63" s="554"/>
      <c r="AJ63" s="554"/>
      <c r="AK63" s="556"/>
      <c r="AL63" s="557"/>
      <c r="AM63" s="565" t="str">
        <f aca="false">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559"/>
      <c r="AO63" s="560"/>
      <c r="AP63" s="561"/>
      <c r="AQ63" s="126"/>
      <c r="AR63" s="126"/>
      <c r="AS63" s="126"/>
      <c r="AT63" s="126"/>
      <c r="AU63" s="126"/>
      <c r="AV63" s="126"/>
      <c r="AW63" s="126"/>
      <c r="AX63" s="560"/>
      <c r="AY63" s="560"/>
    </row>
    <row r="64" customFormat="false" ht="30" hidden="false" customHeight="true" outlineLevel="0" collapsed="false">
      <c r="A64" s="539" t="n">
        <v>14</v>
      </c>
      <c r="B64" s="566" t="str">
        <f aca="false">IF(基本情報入力シート!B53="", "",基本情報入力シート!B53)</f>
        <v/>
      </c>
      <c r="C64" s="566"/>
      <c r="D64" s="566"/>
      <c r="E64" s="566"/>
      <c r="F64" s="566"/>
      <c r="G64" s="567" t="str">
        <f aca="false">IF(基本情報入力シート!L53="", "",基本情報入力シート!L53)</f>
        <v/>
      </c>
      <c r="H64" s="567" t="str">
        <f aca="false">IF(基本情報入力シート!Q53="", "",基本情報入力シート!Q53)</f>
        <v/>
      </c>
      <c r="I64" s="567" t="str">
        <f aca="false">IF(基本情報入力シート!V53="", "",基本情報入力シート!V53)</f>
        <v/>
      </c>
      <c r="J64" s="567" t="str">
        <f aca="false">IF(基本情報入力シート!W53="", "",基本情報入力シート!W53)</f>
        <v/>
      </c>
      <c r="K64" s="567" t="str">
        <f aca="false">IF(基本情報入力シート!X53="", "",基本情報入力シート!X53)</f>
        <v/>
      </c>
      <c r="L64" s="542" t="str">
        <f aca="false">IF(基本情報入力シート!AC53=0, "",基本情報入力シート!AC53)</f>
        <v/>
      </c>
      <c r="M64" s="568" t="e">
        <f aca="false">IF(基本情報入力シート!AD53="", "",基本情報入力シート!AD53)</f>
        <v>#N/A</v>
      </c>
      <c r="N64" s="544"/>
      <c r="O64" s="545" t="e">
        <f aca="false">IFERROR(VLOOKUP(K64,【参考】数式用３!$A$2:$AD$48,MATCH(N64,【参考】数式用３!$C$4:$AD$4,0)+2,0),"")))</f>
        <v>#N/A</v>
      </c>
      <c r="P64" s="546"/>
      <c r="Q64" s="547" t="e">
        <f aca="false">IFERROR(VLOOKUP(K64,【参考】数式用３!$A$2:$AC$48,MATCH(P64,【参考】数式用３!$C$4:$AC$4,0)+2,0),"")))</f>
        <v>#N/A</v>
      </c>
      <c r="R64" s="548" t="s">
        <v>267</v>
      </c>
      <c r="S64" s="549"/>
      <c r="T64" s="550" t="s">
        <v>268</v>
      </c>
      <c r="U64" s="549"/>
      <c r="V64" s="550" t="s">
        <v>352</v>
      </c>
      <c r="W64" s="549"/>
      <c r="X64" s="550" t="s">
        <v>268</v>
      </c>
      <c r="Y64" s="549"/>
      <c r="Z64" s="550" t="s">
        <v>269</v>
      </c>
      <c r="AA64" s="550" t="s">
        <v>170</v>
      </c>
      <c r="AB64" s="550" t="str">
        <f aca="false">IF(S64&gt;=1,(W64*12+Y64)-(S64*12+U64)+1,"")</f>
        <v/>
      </c>
      <c r="AC64" s="551" t="s">
        <v>353</v>
      </c>
      <c r="AD64" s="552" t="str">
        <f aca="false">IFERROR(ROUNDDOWN(ROUND(L64*Q64,0)*M64,0)*AB64,"")</f>
        <v/>
      </c>
      <c r="AE64" s="553" t="e">
        <f aca="false">IFERROR(ROUNDDOWN(ROUNDDOWN(ROUND(L64*VLOOKUP(K64,【参考】数式用３!$A$2:$AC$48,MATCH("処遇改善加算Ⅳ",【参考】数式用３!$C$4:$O$4,0)+2,0),0)*M64,0)*AB64*0.5,0), "")),0),0),0))</f>
        <v>#N/A</v>
      </c>
      <c r="AF64" s="554"/>
      <c r="AG64" s="552" t="e">
        <f aca="false">IF(AND(AQ64&lt;&gt;"対象外", P64&lt;&gt;""),ROUNDDOWN(ROUND(L64*VLOOKUP(K64,【参考】数式用３!$A$2:$K$48,MATCH("ベア加算あり",【参考】数式用３!$C$4:$K$4,0)+2,0),0)*M64,0)*AB64,"")),0),0))</f>
        <v>#N/A</v>
      </c>
      <c r="AH64" s="555"/>
      <c r="AI64" s="554"/>
      <c r="AJ64" s="554"/>
      <c r="AK64" s="556"/>
      <c r="AL64" s="557"/>
      <c r="AM64" s="558" t="e">
        <f aca="false">IF(Q64="","",IF(Q64&lt;O64,"！加算の要件上は問題ありませんが、令和６年度末の加算率と比較して、令和７年度の加算率が低くなっています。",""))</f>
        <v>#N/A</v>
      </c>
      <c r="AN64" s="559"/>
      <c r="AO64" s="560" t="str">
        <f aca="false">IF(K64&lt;&gt;"","Q列に色付け","")</f>
        <v/>
      </c>
      <c r="AP64" s="561" t="e">
        <f aca="false">IF(AND(AE64&lt;&gt;0,AE64&lt;&gt;""),IF(AF64="○","入力済","未入力"),"")</f>
        <v>#N/A</v>
      </c>
      <c r="AQ64" s="126" t="e">
        <f aca="false">IFERROR((VLOOKUP(N64, 【参考】数式用３!$BE$5:$BE$13, 1,FALSE)), "対象外"))))</f>
        <v>#N/A</v>
      </c>
      <c r="AR64" s="126" t="e">
        <f aca="false">IF(AG64&lt;&gt;"",IF(AH64="○","入力済","未入力"),"")</f>
        <v>#N/A</v>
      </c>
      <c r="AS64" s="126" t="str">
        <f aca="false">IF(AND(P64&lt;&gt;"", AI64=""), "未入力", "入力済")</f>
        <v>入力済</v>
      </c>
      <c r="AT64" s="126" t="str">
        <f aca="false">IF(AND(P64&lt;&gt;"", P64&lt;&gt;"処遇改善加算Ⅳ", AJ64=""), "未入力", "入力済")</f>
        <v>入力済</v>
      </c>
      <c r="AU64" s="126" t="e">
        <f aca="false">IFERROR(VLOOKUP(K64, 【参考】数式用３!$BB$5:$BC$48, 2, FALSE), "")))</f>
        <v>#N/A</v>
      </c>
      <c r="AV64" s="126" t="e">
        <f aca="false">IF(AND(P64&lt;&gt;"処遇改善加算Ⅲ",P64&lt;&gt;"処遇改善加算Ⅳ", P64&lt;&gt;"", AU64&lt;&gt;"対象外"), 1,"")</f>
        <v>#N/A</v>
      </c>
      <c r="AW64" s="126" t="e">
        <f aca="false">IFERROR("_"&amp;VLOOKUP(K64, 【参考】数式用３!$AG$2:$AH$48, 2, FALSE), "")))</f>
        <v>#N/A</v>
      </c>
      <c r="AX64" s="560" t="str">
        <f aca="false">IF(AND(P64="処遇改善加算Ⅰ", AL64=""), "未入力","入力済")</f>
        <v>入力済</v>
      </c>
      <c r="AY64" s="560" t="str">
        <f aca="false">G64</f>
        <v/>
      </c>
    </row>
    <row r="65" customFormat="false" ht="14.4" hidden="false" customHeight="true" outlineLevel="0" collapsed="false">
      <c r="A65" s="539"/>
      <c r="B65" s="566"/>
      <c r="C65" s="566"/>
      <c r="D65" s="566"/>
      <c r="E65" s="566"/>
      <c r="F65" s="566"/>
      <c r="G65" s="567"/>
      <c r="H65" s="567"/>
      <c r="I65" s="567"/>
      <c r="J65" s="567"/>
      <c r="K65" s="567"/>
      <c r="L65" s="542"/>
      <c r="M65" s="568"/>
      <c r="N65" s="544"/>
      <c r="O65" s="545"/>
      <c r="P65" s="546"/>
      <c r="Q65" s="547"/>
      <c r="R65" s="548"/>
      <c r="S65" s="549"/>
      <c r="T65" s="550"/>
      <c r="U65" s="549"/>
      <c r="V65" s="550"/>
      <c r="W65" s="549"/>
      <c r="X65" s="550"/>
      <c r="Y65" s="549"/>
      <c r="Z65" s="550"/>
      <c r="AA65" s="550"/>
      <c r="AB65" s="550"/>
      <c r="AC65" s="551"/>
      <c r="AD65" s="552"/>
      <c r="AE65" s="553"/>
      <c r="AF65" s="554"/>
      <c r="AG65" s="552"/>
      <c r="AH65" s="555"/>
      <c r="AI65" s="554"/>
      <c r="AJ65" s="554"/>
      <c r="AK65" s="556"/>
      <c r="AL65" s="557"/>
      <c r="AM65" s="564" t="str">
        <f aca="false">IF(AND(P64&lt;&gt;"", OR(W64&lt;&gt;8,Y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65" s="559"/>
      <c r="AO65" s="560"/>
      <c r="AP65" s="561"/>
      <c r="AQ65" s="126"/>
      <c r="AR65" s="126"/>
      <c r="AS65" s="126"/>
      <c r="AT65" s="126"/>
      <c r="AU65" s="126"/>
      <c r="AV65" s="126"/>
      <c r="AW65" s="126"/>
      <c r="AX65" s="560"/>
      <c r="AY65" s="560"/>
    </row>
    <row r="66" customFormat="false" ht="14.4" hidden="false" customHeight="true" outlineLevel="0" collapsed="false">
      <c r="A66" s="539"/>
      <c r="B66" s="566"/>
      <c r="C66" s="566"/>
      <c r="D66" s="566"/>
      <c r="E66" s="566"/>
      <c r="F66" s="566"/>
      <c r="G66" s="567"/>
      <c r="H66" s="567"/>
      <c r="I66" s="567"/>
      <c r="J66" s="567"/>
      <c r="K66" s="567"/>
      <c r="L66" s="542"/>
      <c r="M66" s="568"/>
      <c r="N66" s="544"/>
      <c r="O66" s="545"/>
      <c r="P66" s="546"/>
      <c r="Q66" s="547"/>
      <c r="R66" s="548"/>
      <c r="S66" s="549"/>
      <c r="T66" s="550"/>
      <c r="U66" s="549"/>
      <c r="V66" s="550"/>
      <c r="W66" s="549"/>
      <c r="X66" s="550"/>
      <c r="Y66" s="549"/>
      <c r="Z66" s="550"/>
      <c r="AA66" s="550"/>
      <c r="AB66" s="550"/>
      <c r="AC66" s="551"/>
      <c r="AD66" s="552"/>
      <c r="AE66" s="553"/>
      <c r="AF66" s="554"/>
      <c r="AG66" s="552"/>
      <c r="AH66" s="555"/>
      <c r="AI66" s="554"/>
      <c r="AJ66" s="554"/>
      <c r="AK66" s="556"/>
      <c r="AL66" s="557"/>
      <c r="AM66" s="564"/>
      <c r="AN66" s="559"/>
      <c r="AO66" s="560"/>
      <c r="AP66" s="561"/>
      <c r="AQ66" s="126"/>
      <c r="AR66" s="126"/>
      <c r="AS66" s="126"/>
      <c r="AT66" s="126"/>
      <c r="AU66" s="126"/>
      <c r="AV66" s="126"/>
      <c r="AW66" s="126"/>
      <c r="AX66" s="560"/>
      <c r="AY66" s="560"/>
    </row>
    <row r="67" customFormat="false" ht="30" hidden="false" customHeight="true" outlineLevel="0" collapsed="false">
      <c r="A67" s="539"/>
      <c r="B67" s="566"/>
      <c r="C67" s="566"/>
      <c r="D67" s="566"/>
      <c r="E67" s="566"/>
      <c r="F67" s="566"/>
      <c r="G67" s="567"/>
      <c r="H67" s="567"/>
      <c r="I67" s="567"/>
      <c r="J67" s="567"/>
      <c r="K67" s="567"/>
      <c r="L67" s="542"/>
      <c r="M67" s="568"/>
      <c r="N67" s="544"/>
      <c r="O67" s="545"/>
      <c r="P67" s="546"/>
      <c r="Q67" s="547"/>
      <c r="R67" s="548"/>
      <c r="S67" s="549"/>
      <c r="T67" s="550"/>
      <c r="U67" s="549"/>
      <c r="V67" s="550"/>
      <c r="W67" s="549"/>
      <c r="X67" s="550"/>
      <c r="Y67" s="549"/>
      <c r="Z67" s="550"/>
      <c r="AA67" s="550"/>
      <c r="AB67" s="550"/>
      <c r="AC67" s="551"/>
      <c r="AD67" s="552"/>
      <c r="AE67" s="553"/>
      <c r="AF67" s="554"/>
      <c r="AG67" s="552"/>
      <c r="AH67" s="555"/>
      <c r="AI67" s="554"/>
      <c r="AJ67" s="554"/>
      <c r="AK67" s="556"/>
      <c r="AL67" s="557"/>
      <c r="AM67" s="565" t="str">
        <f aca="false">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559"/>
      <c r="AO67" s="560"/>
      <c r="AP67" s="561"/>
      <c r="AQ67" s="126"/>
      <c r="AR67" s="126"/>
      <c r="AS67" s="126"/>
      <c r="AT67" s="126"/>
      <c r="AU67" s="126"/>
      <c r="AV67" s="126"/>
      <c r="AW67" s="126"/>
      <c r="AX67" s="560"/>
      <c r="AY67" s="560"/>
    </row>
    <row r="68" customFormat="false" ht="30" hidden="false" customHeight="true" outlineLevel="0" collapsed="false">
      <c r="A68" s="539" t="n">
        <v>15</v>
      </c>
      <c r="B68" s="566" t="str">
        <f aca="false">IF(基本情報入力シート!B54="", "",基本情報入力シート!B54)</f>
        <v/>
      </c>
      <c r="C68" s="566"/>
      <c r="D68" s="566"/>
      <c r="E68" s="566"/>
      <c r="F68" s="566"/>
      <c r="G68" s="567" t="str">
        <f aca="false">IF(基本情報入力シート!L54="", "",基本情報入力シート!L54)</f>
        <v/>
      </c>
      <c r="H68" s="567" t="str">
        <f aca="false">IF(基本情報入力シート!Q54="", "",基本情報入力シート!Q54)</f>
        <v/>
      </c>
      <c r="I68" s="567" t="str">
        <f aca="false">IF(基本情報入力シート!V54="", "",基本情報入力シート!V54)</f>
        <v/>
      </c>
      <c r="J68" s="567" t="str">
        <f aca="false">IF(基本情報入力シート!W54="", "",基本情報入力シート!W54)</f>
        <v/>
      </c>
      <c r="K68" s="567" t="str">
        <f aca="false">IF(基本情報入力シート!X54="", "",基本情報入力シート!X54)</f>
        <v/>
      </c>
      <c r="L68" s="542" t="str">
        <f aca="false">IF(基本情報入力シート!AC54=0, "",基本情報入力シート!AC54)</f>
        <v/>
      </c>
      <c r="M68" s="568" t="e">
        <f aca="false">IF(基本情報入力シート!AD54="", "",基本情報入力シート!AD54)</f>
        <v>#N/A</v>
      </c>
      <c r="N68" s="544"/>
      <c r="O68" s="545" t="e">
        <f aca="false">IFERROR(VLOOKUP(K68,【参考】数式用３!$A$2:$AD$48,MATCH(N68,【参考】数式用３!$C$4:$AD$4,0)+2,0),"")))</f>
        <v>#N/A</v>
      </c>
      <c r="P68" s="546"/>
      <c r="Q68" s="547" t="e">
        <f aca="false">IFERROR(VLOOKUP(K68,【参考】数式用３!$A$2:$AC$48,MATCH(P68,【参考】数式用３!$C$4:$AC$4,0)+2,0),"")))</f>
        <v>#N/A</v>
      </c>
      <c r="R68" s="548" t="s">
        <v>267</v>
      </c>
      <c r="S68" s="549"/>
      <c r="T68" s="550" t="s">
        <v>268</v>
      </c>
      <c r="U68" s="549"/>
      <c r="V68" s="550" t="s">
        <v>352</v>
      </c>
      <c r="W68" s="549"/>
      <c r="X68" s="550" t="s">
        <v>268</v>
      </c>
      <c r="Y68" s="549"/>
      <c r="Z68" s="550" t="s">
        <v>269</v>
      </c>
      <c r="AA68" s="550" t="s">
        <v>170</v>
      </c>
      <c r="AB68" s="550" t="str">
        <f aca="false">IF(S68&gt;=1,(W68*12+Y68)-(S68*12+U68)+1,"")</f>
        <v/>
      </c>
      <c r="AC68" s="551" t="s">
        <v>353</v>
      </c>
      <c r="AD68" s="552" t="str">
        <f aca="false">IFERROR(ROUNDDOWN(ROUND(L68*Q68,0)*M68,0)*AB68,"")</f>
        <v/>
      </c>
      <c r="AE68" s="553" t="e">
        <f aca="false">IFERROR(ROUNDDOWN(ROUNDDOWN(ROUND(L68*VLOOKUP(K68,【参考】数式用３!$A$2:$AC$48,MATCH("処遇改善加算Ⅳ",【参考】数式用３!$C$4:$O$4,0)+2,0),0)*M68,0)*AB68*0.5,0), "")),0),0),0))</f>
        <v>#N/A</v>
      </c>
      <c r="AF68" s="554"/>
      <c r="AG68" s="552" t="e">
        <f aca="false">IF(AND(AQ68&lt;&gt;"対象外", P68&lt;&gt;""),ROUNDDOWN(ROUND(L68*VLOOKUP(K68,【参考】数式用３!$A$2:$K$48,MATCH("ベア加算あり",【参考】数式用３!$C$4:$K$4,0)+2,0),0)*M68,0)*AB68,"")),0),0))</f>
        <v>#N/A</v>
      </c>
      <c r="AH68" s="555"/>
      <c r="AI68" s="554"/>
      <c r="AJ68" s="554"/>
      <c r="AK68" s="556"/>
      <c r="AL68" s="557"/>
      <c r="AM68" s="558" t="e">
        <f aca="false">IF(Q68="","",IF(Q68&lt;O68,"！加算の要件上は問題ありませんが、令和６年度末の加算率と比較して、令和７年度の加算率が低くなっています。",""))</f>
        <v>#N/A</v>
      </c>
      <c r="AN68" s="559"/>
      <c r="AO68" s="560" t="str">
        <f aca="false">IF(K68&lt;&gt;"","Q列に色付け","")</f>
        <v/>
      </c>
      <c r="AP68" s="561" t="e">
        <f aca="false">IF(AND(AE68&lt;&gt;0,AE68&lt;&gt;""),IF(AF68="○","入力済","未入力"),"")</f>
        <v>#N/A</v>
      </c>
      <c r="AQ68" s="126" t="e">
        <f aca="false">IFERROR((VLOOKUP(N68, 【参考】数式用３!$BE$5:$BE$13, 1,FALSE)), "対象外"))))</f>
        <v>#N/A</v>
      </c>
      <c r="AR68" s="126" t="e">
        <f aca="false">IF(AG68&lt;&gt;"",IF(AH68="○","入力済","未入力"),"")</f>
        <v>#N/A</v>
      </c>
      <c r="AS68" s="126" t="str">
        <f aca="false">IF(AND(P68&lt;&gt;"", AI68=""), "未入力", "入力済")</f>
        <v>入力済</v>
      </c>
      <c r="AT68" s="126" t="str">
        <f aca="false">IF(AND(P68&lt;&gt;"", P68&lt;&gt;"処遇改善加算Ⅳ", AJ68=""), "未入力", "入力済")</f>
        <v>入力済</v>
      </c>
      <c r="AU68" s="126" t="e">
        <f aca="false">IFERROR(VLOOKUP(K68, 【参考】数式用３!$BB$5:$BC$48, 2, FALSE), "")))</f>
        <v>#N/A</v>
      </c>
      <c r="AV68" s="126" t="e">
        <f aca="false">IF(AND(P68&lt;&gt;"処遇改善加算Ⅲ",P68&lt;&gt;"処遇改善加算Ⅳ", P68&lt;&gt;"", AU68&lt;&gt;"対象外"), 1,"")</f>
        <v>#N/A</v>
      </c>
      <c r="AW68" s="126" t="e">
        <f aca="false">IFERROR("_"&amp;VLOOKUP(K68, 【参考】数式用３!$AG$2:$AH$48, 2, FALSE), "")))</f>
        <v>#N/A</v>
      </c>
      <c r="AX68" s="560" t="str">
        <f aca="false">IF(AND(P68="処遇改善加算Ⅰ", AL68=""), "未入力","入力済")</f>
        <v>入力済</v>
      </c>
      <c r="AY68" s="560" t="str">
        <f aca="false">G68</f>
        <v/>
      </c>
    </row>
    <row r="69" customFormat="false" ht="14.4" hidden="false" customHeight="true" outlineLevel="0" collapsed="false">
      <c r="A69" s="539"/>
      <c r="B69" s="566"/>
      <c r="C69" s="566"/>
      <c r="D69" s="566"/>
      <c r="E69" s="566"/>
      <c r="F69" s="566"/>
      <c r="G69" s="567"/>
      <c r="H69" s="567"/>
      <c r="I69" s="567"/>
      <c r="J69" s="567"/>
      <c r="K69" s="567"/>
      <c r="L69" s="542"/>
      <c r="M69" s="568"/>
      <c r="N69" s="544"/>
      <c r="O69" s="545"/>
      <c r="P69" s="546"/>
      <c r="Q69" s="547"/>
      <c r="R69" s="548"/>
      <c r="S69" s="549"/>
      <c r="T69" s="550"/>
      <c r="U69" s="549"/>
      <c r="V69" s="550"/>
      <c r="W69" s="549"/>
      <c r="X69" s="550"/>
      <c r="Y69" s="549"/>
      <c r="Z69" s="550"/>
      <c r="AA69" s="550"/>
      <c r="AB69" s="550"/>
      <c r="AC69" s="551"/>
      <c r="AD69" s="552"/>
      <c r="AE69" s="553"/>
      <c r="AF69" s="554"/>
      <c r="AG69" s="552"/>
      <c r="AH69" s="555"/>
      <c r="AI69" s="554"/>
      <c r="AJ69" s="554"/>
      <c r="AK69" s="556"/>
      <c r="AL69" s="557"/>
      <c r="AM69" s="564" t="str">
        <f aca="false">IF(AND(P68&lt;&gt;"", OR(W68&lt;&gt;8,Y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69" s="559"/>
      <c r="AO69" s="560"/>
      <c r="AP69" s="561"/>
      <c r="AQ69" s="126"/>
      <c r="AR69" s="126"/>
      <c r="AS69" s="126"/>
      <c r="AT69" s="126"/>
      <c r="AU69" s="126"/>
      <c r="AV69" s="126"/>
      <c r="AW69" s="126"/>
      <c r="AX69" s="560"/>
      <c r="AY69" s="560"/>
    </row>
    <row r="70" customFormat="false" ht="14.4" hidden="false" customHeight="true" outlineLevel="0" collapsed="false">
      <c r="A70" s="539"/>
      <c r="B70" s="566"/>
      <c r="C70" s="566"/>
      <c r="D70" s="566"/>
      <c r="E70" s="566"/>
      <c r="F70" s="566"/>
      <c r="G70" s="567"/>
      <c r="H70" s="567"/>
      <c r="I70" s="567"/>
      <c r="J70" s="567"/>
      <c r="K70" s="567"/>
      <c r="L70" s="542"/>
      <c r="M70" s="568"/>
      <c r="N70" s="544"/>
      <c r="O70" s="545"/>
      <c r="P70" s="546"/>
      <c r="Q70" s="547"/>
      <c r="R70" s="548"/>
      <c r="S70" s="549"/>
      <c r="T70" s="550"/>
      <c r="U70" s="549"/>
      <c r="V70" s="550"/>
      <c r="W70" s="549"/>
      <c r="X70" s="550"/>
      <c r="Y70" s="549"/>
      <c r="Z70" s="550"/>
      <c r="AA70" s="550"/>
      <c r="AB70" s="550"/>
      <c r="AC70" s="551"/>
      <c r="AD70" s="552"/>
      <c r="AE70" s="553"/>
      <c r="AF70" s="554"/>
      <c r="AG70" s="552"/>
      <c r="AH70" s="555"/>
      <c r="AI70" s="554"/>
      <c r="AJ70" s="554"/>
      <c r="AK70" s="556"/>
      <c r="AL70" s="557"/>
      <c r="AM70" s="564"/>
      <c r="AN70" s="559"/>
      <c r="AO70" s="560"/>
      <c r="AP70" s="561"/>
      <c r="AQ70" s="126"/>
      <c r="AR70" s="126"/>
      <c r="AS70" s="126"/>
      <c r="AT70" s="126"/>
      <c r="AU70" s="126"/>
      <c r="AV70" s="126"/>
      <c r="AW70" s="126"/>
      <c r="AX70" s="560"/>
      <c r="AY70" s="560"/>
    </row>
    <row r="71" customFormat="false" ht="30" hidden="false" customHeight="true" outlineLevel="0" collapsed="false">
      <c r="A71" s="539"/>
      <c r="B71" s="566"/>
      <c r="C71" s="566"/>
      <c r="D71" s="566"/>
      <c r="E71" s="566"/>
      <c r="F71" s="566"/>
      <c r="G71" s="567"/>
      <c r="H71" s="567"/>
      <c r="I71" s="567"/>
      <c r="J71" s="567"/>
      <c r="K71" s="567"/>
      <c r="L71" s="542"/>
      <c r="M71" s="568"/>
      <c r="N71" s="544"/>
      <c r="O71" s="545"/>
      <c r="P71" s="546"/>
      <c r="Q71" s="547"/>
      <c r="R71" s="548"/>
      <c r="S71" s="549"/>
      <c r="T71" s="550"/>
      <c r="U71" s="549"/>
      <c r="V71" s="550"/>
      <c r="W71" s="549"/>
      <c r="X71" s="550"/>
      <c r="Y71" s="549"/>
      <c r="Z71" s="550"/>
      <c r="AA71" s="550"/>
      <c r="AB71" s="550"/>
      <c r="AC71" s="551"/>
      <c r="AD71" s="552"/>
      <c r="AE71" s="553"/>
      <c r="AF71" s="554"/>
      <c r="AG71" s="552"/>
      <c r="AH71" s="555"/>
      <c r="AI71" s="554"/>
      <c r="AJ71" s="554"/>
      <c r="AK71" s="556"/>
      <c r="AL71" s="557"/>
      <c r="AM71" s="565" t="str">
        <f aca="false">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559"/>
      <c r="AO71" s="560"/>
      <c r="AP71" s="561"/>
      <c r="AQ71" s="126"/>
      <c r="AR71" s="126"/>
      <c r="AS71" s="126"/>
      <c r="AT71" s="126"/>
      <c r="AU71" s="126"/>
      <c r="AV71" s="126"/>
      <c r="AW71" s="126"/>
      <c r="AX71" s="560"/>
      <c r="AY71" s="560"/>
    </row>
    <row r="72" customFormat="false" ht="30" hidden="false" customHeight="true" outlineLevel="0" collapsed="false">
      <c r="A72" s="539" t="n">
        <v>16</v>
      </c>
      <c r="B72" s="566" t="str">
        <f aca="false">IF(基本情報入力シート!B55="", "",基本情報入力シート!B55)</f>
        <v/>
      </c>
      <c r="C72" s="566"/>
      <c r="D72" s="566"/>
      <c r="E72" s="566"/>
      <c r="F72" s="566"/>
      <c r="G72" s="567" t="str">
        <f aca="false">IF(基本情報入力シート!L55="", "",基本情報入力シート!L55)</f>
        <v/>
      </c>
      <c r="H72" s="567" t="str">
        <f aca="false">IF(基本情報入力シート!Q55="", "",基本情報入力シート!Q55)</f>
        <v/>
      </c>
      <c r="I72" s="567" t="str">
        <f aca="false">IF(基本情報入力シート!V55="", "",基本情報入力シート!V55)</f>
        <v/>
      </c>
      <c r="J72" s="567" t="str">
        <f aca="false">IF(基本情報入力シート!W55="", "",基本情報入力シート!W55)</f>
        <v/>
      </c>
      <c r="K72" s="567" t="str">
        <f aca="false">IF(基本情報入力シート!X55="", "",基本情報入力シート!X55)</f>
        <v/>
      </c>
      <c r="L72" s="542" t="str">
        <f aca="false">IF(基本情報入力シート!AC55=0, "",基本情報入力シート!AC55)</f>
        <v/>
      </c>
      <c r="M72" s="568" t="e">
        <f aca="false">IF(基本情報入力シート!AD55="", "",基本情報入力シート!AD55)</f>
        <v>#N/A</v>
      </c>
      <c r="N72" s="544"/>
      <c r="O72" s="545" t="e">
        <f aca="false">IFERROR(VLOOKUP(K72,【参考】数式用３!$A$2:$AD$48,MATCH(N72,【参考】数式用３!$C$4:$AD$4,0)+2,0),"")))</f>
        <v>#N/A</v>
      </c>
      <c r="P72" s="546"/>
      <c r="Q72" s="547" t="e">
        <f aca="false">IFERROR(VLOOKUP(K72,【参考】数式用３!$A$2:$AC$48,MATCH(P72,【参考】数式用３!$C$4:$AC$4,0)+2,0),"")))</f>
        <v>#N/A</v>
      </c>
      <c r="R72" s="548" t="s">
        <v>267</v>
      </c>
      <c r="S72" s="549"/>
      <c r="T72" s="550" t="s">
        <v>268</v>
      </c>
      <c r="U72" s="549"/>
      <c r="V72" s="550" t="s">
        <v>352</v>
      </c>
      <c r="W72" s="549"/>
      <c r="X72" s="550" t="s">
        <v>268</v>
      </c>
      <c r="Y72" s="549"/>
      <c r="Z72" s="550" t="s">
        <v>269</v>
      </c>
      <c r="AA72" s="550" t="s">
        <v>170</v>
      </c>
      <c r="AB72" s="550" t="str">
        <f aca="false">IF(S72&gt;=1,(W72*12+Y72)-(S72*12+U72)+1,"")</f>
        <v/>
      </c>
      <c r="AC72" s="551" t="s">
        <v>353</v>
      </c>
      <c r="AD72" s="552" t="str">
        <f aca="false">IFERROR(ROUNDDOWN(ROUND(L72*Q72,0)*M72,0)*AB72,"")</f>
        <v/>
      </c>
      <c r="AE72" s="553" t="e">
        <f aca="false">IFERROR(ROUNDDOWN(ROUNDDOWN(ROUND(L72*VLOOKUP(K72,【参考】数式用３!$A$2:$AC$48,MATCH("処遇改善加算Ⅳ",【参考】数式用３!$C$4:$O$4,0)+2,0),0)*M72,0)*AB72*0.5,0), "")),0),0),0))</f>
        <v>#N/A</v>
      </c>
      <c r="AF72" s="554"/>
      <c r="AG72" s="552" t="e">
        <f aca="false">IF(AND(AQ72&lt;&gt;"対象外", P72&lt;&gt;""),ROUNDDOWN(ROUND(L72*VLOOKUP(K72,【参考】数式用３!$A$2:$K$48,MATCH("ベア加算あり",【参考】数式用３!$C$4:$K$4,0)+2,0),0)*M72,0)*AB72,"")),0),0))</f>
        <v>#N/A</v>
      </c>
      <c r="AH72" s="555"/>
      <c r="AI72" s="554"/>
      <c r="AJ72" s="554"/>
      <c r="AK72" s="556"/>
      <c r="AL72" s="557"/>
      <c r="AM72" s="558" t="e">
        <f aca="false">IF(Q72="","",IF(Q72&lt;O72,"！加算の要件上は問題ありませんが、令和６年度末の加算率と比較して、令和７年度の加算率が低くなっています。",""))</f>
        <v>#N/A</v>
      </c>
      <c r="AN72" s="559"/>
      <c r="AO72" s="560" t="str">
        <f aca="false">IF(K72&lt;&gt;"","Q列に色付け","")</f>
        <v/>
      </c>
      <c r="AP72" s="561" t="e">
        <f aca="false">IF(AND(AE72&lt;&gt;0,AE72&lt;&gt;""),IF(AF72="○","入力済","未入力"),"")</f>
        <v>#N/A</v>
      </c>
      <c r="AQ72" s="126" t="e">
        <f aca="false">IFERROR((VLOOKUP(N72, 【参考】数式用３!$BE$5:$BE$13, 1,FALSE)), "対象外"))))</f>
        <v>#N/A</v>
      </c>
      <c r="AR72" s="126" t="e">
        <f aca="false">IF(AG72&lt;&gt;"",IF(AH72="○","入力済","未入力"),"")</f>
        <v>#N/A</v>
      </c>
      <c r="AS72" s="126" t="str">
        <f aca="false">IF(AND(P72&lt;&gt;"", AI72=""), "未入力", "入力済")</f>
        <v>入力済</v>
      </c>
      <c r="AT72" s="126" t="str">
        <f aca="false">IF(AND(P72&lt;&gt;"", P72&lt;&gt;"処遇改善加算Ⅳ", AJ72=""), "未入力", "入力済")</f>
        <v>入力済</v>
      </c>
      <c r="AU72" s="126" t="e">
        <f aca="false">IFERROR(VLOOKUP(K72, 【参考】数式用３!$BB$5:$BC$48, 2, FALSE), "")))</f>
        <v>#N/A</v>
      </c>
      <c r="AV72" s="126" t="e">
        <f aca="false">IF(AND(P72&lt;&gt;"処遇改善加算Ⅲ",P72&lt;&gt;"処遇改善加算Ⅳ", P72&lt;&gt;"", AU72&lt;&gt;"対象外"), 1,"")</f>
        <v>#N/A</v>
      </c>
      <c r="AW72" s="126" t="e">
        <f aca="false">IFERROR("_"&amp;VLOOKUP(K72, 【参考】数式用３!$AG$2:$AH$48, 2, FALSE), "")))</f>
        <v>#N/A</v>
      </c>
      <c r="AX72" s="560" t="str">
        <f aca="false">IF(AND(P72="処遇改善加算Ⅰ", AL72=""), "未入力","入力済")</f>
        <v>入力済</v>
      </c>
      <c r="AY72" s="560" t="str">
        <f aca="false">G72</f>
        <v/>
      </c>
    </row>
    <row r="73" customFormat="false" ht="14.4" hidden="false" customHeight="true" outlineLevel="0" collapsed="false">
      <c r="A73" s="539"/>
      <c r="B73" s="566"/>
      <c r="C73" s="566"/>
      <c r="D73" s="566"/>
      <c r="E73" s="566"/>
      <c r="F73" s="566"/>
      <c r="G73" s="567"/>
      <c r="H73" s="567"/>
      <c r="I73" s="567"/>
      <c r="J73" s="567"/>
      <c r="K73" s="567"/>
      <c r="L73" s="542"/>
      <c r="M73" s="568"/>
      <c r="N73" s="544"/>
      <c r="O73" s="545"/>
      <c r="P73" s="546"/>
      <c r="Q73" s="547"/>
      <c r="R73" s="548"/>
      <c r="S73" s="549"/>
      <c r="T73" s="550"/>
      <c r="U73" s="549"/>
      <c r="V73" s="550"/>
      <c r="W73" s="549"/>
      <c r="X73" s="550"/>
      <c r="Y73" s="549"/>
      <c r="Z73" s="550"/>
      <c r="AA73" s="550"/>
      <c r="AB73" s="550"/>
      <c r="AC73" s="551"/>
      <c r="AD73" s="552"/>
      <c r="AE73" s="553"/>
      <c r="AF73" s="554"/>
      <c r="AG73" s="552"/>
      <c r="AH73" s="555"/>
      <c r="AI73" s="554"/>
      <c r="AJ73" s="554"/>
      <c r="AK73" s="556"/>
      <c r="AL73" s="557"/>
      <c r="AM73" s="564" t="str">
        <f aca="false">IF(AND(P72&lt;&gt;"", OR(W72&lt;&gt;8,Y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73" s="559"/>
      <c r="AO73" s="560"/>
      <c r="AP73" s="561"/>
      <c r="AQ73" s="126"/>
      <c r="AR73" s="126"/>
      <c r="AS73" s="126"/>
      <c r="AT73" s="126"/>
      <c r="AU73" s="126"/>
      <c r="AV73" s="126"/>
      <c r="AW73" s="126"/>
      <c r="AX73" s="560"/>
      <c r="AY73" s="560"/>
    </row>
    <row r="74" customFormat="false" ht="14.4" hidden="false" customHeight="true" outlineLevel="0" collapsed="false">
      <c r="A74" s="539"/>
      <c r="B74" s="566"/>
      <c r="C74" s="566"/>
      <c r="D74" s="566"/>
      <c r="E74" s="566"/>
      <c r="F74" s="566"/>
      <c r="G74" s="567"/>
      <c r="H74" s="567"/>
      <c r="I74" s="567"/>
      <c r="J74" s="567"/>
      <c r="K74" s="567"/>
      <c r="L74" s="542"/>
      <c r="M74" s="568"/>
      <c r="N74" s="544"/>
      <c r="O74" s="545"/>
      <c r="P74" s="546"/>
      <c r="Q74" s="547"/>
      <c r="R74" s="548"/>
      <c r="S74" s="549"/>
      <c r="T74" s="550"/>
      <c r="U74" s="549"/>
      <c r="V74" s="550"/>
      <c r="W74" s="549"/>
      <c r="X74" s="550"/>
      <c r="Y74" s="549"/>
      <c r="Z74" s="550"/>
      <c r="AA74" s="550"/>
      <c r="AB74" s="550"/>
      <c r="AC74" s="551"/>
      <c r="AD74" s="552"/>
      <c r="AE74" s="553"/>
      <c r="AF74" s="554"/>
      <c r="AG74" s="552"/>
      <c r="AH74" s="555"/>
      <c r="AI74" s="554"/>
      <c r="AJ74" s="554"/>
      <c r="AK74" s="556"/>
      <c r="AL74" s="557"/>
      <c r="AM74" s="564"/>
      <c r="AN74" s="559"/>
      <c r="AO74" s="560"/>
      <c r="AP74" s="561"/>
      <c r="AQ74" s="126"/>
      <c r="AR74" s="126"/>
      <c r="AS74" s="126"/>
      <c r="AT74" s="126"/>
      <c r="AU74" s="126"/>
      <c r="AV74" s="126"/>
      <c r="AW74" s="126"/>
      <c r="AX74" s="560"/>
      <c r="AY74" s="560"/>
    </row>
    <row r="75" customFormat="false" ht="30" hidden="false" customHeight="true" outlineLevel="0" collapsed="false">
      <c r="A75" s="539"/>
      <c r="B75" s="566"/>
      <c r="C75" s="566"/>
      <c r="D75" s="566"/>
      <c r="E75" s="566"/>
      <c r="F75" s="566"/>
      <c r="G75" s="567"/>
      <c r="H75" s="567"/>
      <c r="I75" s="567"/>
      <c r="J75" s="567"/>
      <c r="K75" s="567"/>
      <c r="L75" s="542"/>
      <c r="M75" s="568"/>
      <c r="N75" s="544"/>
      <c r="O75" s="545"/>
      <c r="P75" s="546"/>
      <c r="Q75" s="547"/>
      <c r="R75" s="548"/>
      <c r="S75" s="549"/>
      <c r="T75" s="550"/>
      <c r="U75" s="549"/>
      <c r="V75" s="550"/>
      <c r="W75" s="549"/>
      <c r="X75" s="550"/>
      <c r="Y75" s="549"/>
      <c r="Z75" s="550"/>
      <c r="AA75" s="550"/>
      <c r="AB75" s="550"/>
      <c r="AC75" s="551"/>
      <c r="AD75" s="552"/>
      <c r="AE75" s="553"/>
      <c r="AF75" s="554"/>
      <c r="AG75" s="552"/>
      <c r="AH75" s="555"/>
      <c r="AI75" s="554"/>
      <c r="AJ75" s="554"/>
      <c r="AK75" s="556"/>
      <c r="AL75" s="557"/>
      <c r="AM75" s="565" t="str">
        <f aca="false">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559"/>
      <c r="AO75" s="560"/>
      <c r="AP75" s="561"/>
      <c r="AQ75" s="126"/>
      <c r="AR75" s="126"/>
      <c r="AS75" s="126"/>
      <c r="AT75" s="126"/>
      <c r="AU75" s="126"/>
      <c r="AV75" s="126"/>
      <c r="AW75" s="126"/>
      <c r="AX75" s="560"/>
      <c r="AY75" s="560"/>
    </row>
    <row r="76" customFormat="false" ht="30" hidden="false" customHeight="true" outlineLevel="0" collapsed="false">
      <c r="A76" s="539" t="n">
        <v>17</v>
      </c>
      <c r="B76" s="566" t="str">
        <f aca="false">IF(基本情報入力シート!B56="", "",基本情報入力シート!B56)</f>
        <v/>
      </c>
      <c r="C76" s="566"/>
      <c r="D76" s="566"/>
      <c r="E76" s="566"/>
      <c r="F76" s="566"/>
      <c r="G76" s="567" t="str">
        <f aca="false">IF(基本情報入力シート!L56="", "",基本情報入力シート!L56)</f>
        <v/>
      </c>
      <c r="H76" s="567" t="str">
        <f aca="false">IF(基本情報入力シート!Q56="", "",基本情報入力シート!Q56)</f>
        <v/>
      </c>
      <c r="I76" s="567" t="str">
        <f aca="false">IF(基本情報入力シート!V56="", "",基本情報入力シート!V56)</f>
        <v/>
      </c>
      <c r="J76" s="567" t="str">
        <f aca="false">IF(基本情報入力シート!W56="", "",基本情報入力シート!W56)</f>
        <v/>
      </c>
      <c r="K76" s="567" t="str">
        <f aca="false">IF(基本情報入力シート!X56="", "",基本情報入力シート!X56)</f>
        <v/>
      </c>
      <c r="L76" s="542" t="str">
        <f aca="false">IF(基本情報入力シート!AC56=0, "",基本情報入力シート!AC56)</f>
        <v/>
      </c>
      <c r="M76" s="568" t="e">
        <f aca="false">IF(基本情報入力シート!AD56="", "",基本情報入力シート!AD56)</f>
        <v>#N/A</v>
      </c>
      <c r="N76" s="544"/>
      <c r="O76" s="545" t="e">
        <f aca="false">IFERROR(VLOOKUP(K76,【参考】数式用３!$A$2:$AD$48,MATCH(N76,【参考】数式用３!$C$4:$AD$4,0)+2,0),"")))</f>
        <v>#N/A</v>
      </c>
      <c r="P76" s="546"/>
      <c r="Q76" s="547" t="e">
        <f aca="false">IFERROR(VLOOKUP(K76,【参考】数式用３!$A$2:$AC$48,MATCH(P76,【参考】数式用３!$C$4:$AC$4,0)+2,0),"")))</f>
        <v>#N/A</v>
      </c>
      <c r="R76" s="548" t="s">
        <v>267</v>
      </c>
      <c r="S76" s="549"/>
      <c r="T76" s="550" t="s">
        <v>268</v>
      </c>
      <c r="U76" s="549"/>
      <c r="V76" s="550" t="s">
        <v>352</v>
      </c>
      <c r="W76" s="549"/>
      <c r="X76" s="550" t="s">
        <v>268</v>
      </c>
      <c r="Y76" s="549"/>
      <c r="Z76" s="550" t="s">
        <v>269</v>
      </c>
      <c r="AA76" s="550" t="s">
        <v>170</v>
      </c>
      <c r="AB76" s="550" t="str">
        <f aca="false">IF(S76&gt;=1,(W76*12+Y76)-(S76*12+U76)+1,"")</f>
        <v/>
      </c>
      <c r="AC76" s="551" t="s">
        <v>353</v>
      </c>
      <c r="AD76" s="552" t="str">
        <f aca="false">IFERROR(ROUNDDOWN(ROUND(L76*Q76,0)*M76,0)*AB76,"")</f>
        <v/>
      </c>
      <c r="AE76" s="553" t="e">
        <f aca="false">IFERROR(ROUNDDOWN(ROUNDDOWN(ROUND(L76*VLOOKUP(K76,【参考】数式用３!$A$2:$AC$48,MATCH("処遇改善加算Ⅳ",【参考】数式用３!$C$4:$O$4,0)+2,0),0)*M76,0)*AB76*0.5,0), "")),0),0),0))</f>
        <v>#N/A</v>
      </c>
      <c r="AF76" s="554"/>
      <c r="AG76" s="552" t="e">
        <f aca="false">IF(AND(AQ76&lt;&gt;"対象外", P76&lt;&gt;""),ROUNDDOWN(ROUND(L76*VLOOKUP(K76,【参考】数式用３!$A$2:$K$48,MATCH("ベア加算あり",【参考】数式用３!$C$4:$K$4,0)+2,0),0)*M76,0)*AB76,"")),0),0))</f>
        <v>#N/A</v>
      </c>
      <c r="AH76" s="555"/>
      <c r="AI76" s="554"/>
      <c r="AJ76" s="554"/>
      <c r="AK76" s="556"/>
      <c r="AL76" s="557"/>
      <c r="AM76" s="558" t="e">
        <f aca="false">IF(Q76="","",IF(Q76&lt;O76,"！加算の要件上は問題ありませんが、令和６年度末の加算率と比較して、令和７年度の加算率が低くなっています。",""))</f>
        <v>#N/A</v>
      </c>
      <c r="AN76" s="559"/>
      <c r="AO76" s="560" t="str">
        <f aca="false">IF(K76&lt;&gt;"","Q列に色付け","")</f>
        <v/>
      </c>
      <c r="AP76" s="561" t="e">
        <f aca="false">IF(AND(AE76&lt;&gt;0,AE76&lt;&gt;""),IF(AF76="○","入力済","未入力"),"")</f>
        <v>#N/A</v>
      </c>
      <c r="AQ76" s="126" t="e">
        <f aca="false">IFERROR((VLOOKUP(N76, 【参考】数式用３!$BE$5:$BE$13, 1,FALSE)), "対象外"))))</f>
        <v>#N/A</v>
      </c>
      <c r="AR76" s="126" t="e">
        <f aca="false">IF(AG76&lt;&gt;"",IF(AH76="○","入力済","未入力"),"")</f>
        <v>#N/A</v>
      </c>
      <c r="AS76" s="126" t="str">
        <f aca="false">IF(AND(P76&lt;&gt;"", AI76=""), "未入力", "入力済")</f>
        <v>入力済</v>
      </c>
      <c r="AT76" s="126" t="str">
        <f aca="false">IF(AND(P76&lt;&gt;"", P76&lt;&gt;"処遇改善加算Ⅳ", AJ76=""), "未入力", "入力済")</f>
        <v>入力済</v>
      </c>
      <c r="AU76" s="126" t="e">
        <f aca="false">IFERROR(VLOOKUP(K76, 【参考】数式用３!$BB$5:$BC$48, 2, FALSE), "")))</f>
        <v>#N/A</v>
      </c>
      <c r="AV76" s="126" t="e">
        <f aca="false">IF(AND(P76&lt;&gt;"処遇改善加算Ⅲ",P76&lt;&gt;"処遇改善加算Ⅳ", P76&lt;&gt;"", AU76&lt;&gt;"対象外"), 1,"")</f>
        <v>#N/A</v>
      </c>
      <c r="AW76" s="126" t="e">
        <f aca="false">IFERROR("_"&amp;VLOOKUP(K76, 【参考】数式用３!$AG$2:$AH$48, 2, FALSE), "")))</f>
        <v>#N/A</v>
      </c>
      <c r="AX76" s="560" t="str">
        <f aca="false">IF(AND(P76="処遇改善加算Ⅰ", AL76=""), "未入力","入力済")</f>
        <v>入力済</v>
      </c>
      <c r="AY76" s="560" t="str">
        <f aca="false">G76</f>
        <v/>
      </c>
    </row>
    <row r="77" customFormat="false" ht="14.4" hidden="false" customHeight="true" outlineLevel="0" collapsed="false">
      <c r="A77" s="539"/>
      <c r="B77" s="566"/>
      <c r="C77" s="566"/>
      <c r="D77" s="566"/>
      <c r="E77" s="566"/>
      <c r="F77" s="566"/>
      <c r="G77" s="567"/>
      <c r="H77" s="567"/>
      <c r="I77" s="567"/>
      <c r="J77" s="567"/>
      <c r="K77" s="567"/>
      <c r="L77" s="542"/>
      <c r="M77" s="568"/>
      <c r="N77" s="544"/>
      <c r="O77" s="545"/>
      <c r="P77" s="546"/>
      <c r="Q77" s="547"/>
      <c r="R77" s="548"/>
      <c r="S77" s="549"/>
      <c r="T77" s="550"/>
      <c r="U77" s="549"/>
      <c r="V77" s="550"/>
      <c r="W77" s="549"/>
      <c r="X77" s="550"/>
      <c r="Y77" s="549"/>
      <c r="Z77" s="550"/>
      <c r="AA77" s="550"/>
      <c r="AB77" s="550"/>
      <c r="AC77" s="551"/>
      <c r="AD77" s="552"/>
      <c r="AE77" s="553"/>
      <c r="AF77" s="554"/>
      <c r="AG77" s="552"/>
      <c r="AH77" s="555"/>
      <c r="AI77" s="554"/>
      <c r="AJ77" s="554"/>
      <c r="AK77" s="556"/>
      <c r="AL77" s="557"/>
      <c r="AM77" s="564" t="str">
        <f aca="false">IF(AND(P76&lt;&gt;"", OR(W76&lt;&gt;8,Y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77" s="559"/>
      <c r="AO77" s="560"/>
      <c r="AP77" s="561"/>
      <c r="AQ77" s="126"/>
      <c r="AR77" s="126"/>
      <c r="AS77" s="126"/>
      <c r="AT77" s="126"/>
      <c r="AU77" s="126"/>
      <c r="AV77" s="126"/>
      <c r="AW77" s="126"/>
      <c r="AX77" s="560"/>
      <c r="AY77" s="560"/>
    </row>
    <row r="78" customFormat="false" ht="14.4" hidden="false" customHeight="true" outlineLevel="0" collapsed="false">
      <c r="A78" s="539"/>
      <c r="B78" s="566"/>
      <c r="C78" s="566"/>
      <c r="D78" s="566"/>
      <c r="E78" s="566"/>
      <c r="F78" s="566"/>
      <c r="G78" s="567"/>
      <c r="H78" s="567"/>
      <c r="I78" s="567"/>
      <c r="J78" s="567"/>
      <c r="K78" s="567"/>
      <c r="L78" s="542"/>
      <c r="M78" s="568"/>
      <c r="N78" s="544"/>
      <c r="O78" s="545"/>
      <c r="P78" s="546"/>
      <c r="Q78" s="547"/>
      <c r="R78" s="548"/>
      <c r="S78" s="549"/>
      <c r="T78" s="550"/>
      <c r="U78" s="549"/>
      <c r="V78" s="550"/>
      <c r="W78" s="549"/>
      <c r="X78" s="550"/>
      <c r="Y78" s="549"/>
      <c r="Z78" s="550"/>
      <c r="AA78" s="550"/>
      <c r="AB78" s="550"/>
      <c r="AC78" s="551"/>
      <c r="AD78" s="552"/>
      <c r="AE78" s="553"/>
      <c r="AF78" s="554"/>
      <c r="AG78" s="552"/>
      <c r="AH78" s="555"/>
      <c r="AI78" s="554"/>
      <c r="AJ78" s="554"/>
      <c r="AK78" s="556"/>
      <c r="AL78" s="557"/>
      <c r="AM78" s="564"/>
      <c r="AN78" s="559"/>
      <c r="AO78" s="560"/>
      <c r="AP78" s="561"/>
      <c r="AQ78" s="126"/>
      <c r="AR78" s="126"/>
      <c r="AS78" s="126"/>
      <c r="AT78" s="126"/>
      <c r="AU78" s="126"/>
      <c r="AV78" s="126"/>
      <c r="AW78" s="126"/>
      <c r="AX78" s="560"/>
      <c r="AY78" s="560"/>
    </row>
    <row r="79" customFormat="false" ht="30" hidden="false" customHeight="true" outlineLevel="0" collapsed="false">
      <c r="A79" s="539"/>
      <c r="B79" s="566"/>
      <c r="C79" s="566"/>
      <c r="D79" s="566"/>
      <c r="E79" s="566"/>
      <c r="F79" s="566"/>
      <c r="G79" s="567"/>
      <c r="H79" s="567"/>
      <c r="I79" s="567"/>
      <c r="J79" s="567"/>
      <c r="K79" s="567"/>
      <c r="L79" s="542"/>
      <c r="M79" s="568"/>
      <c r="N79" s="544"/>
      <c r="O79" s="545"/>
      <c r="P79" s="546"/>
      <c r="Q79" s="547"/>
      <c r="R79" s="548"/>
      <c r="S79" s="549"/>
      <c r="T79" s="550"/>
      <c r="U79" s="549"/>
      <c r="V79" s="550"/>
      <c r="W79" s="549"/>
      <c r="X79" s="550"/>
      <c r="Y79" s="549"/>
      <c r="Z79" s="550"/>
      <c r="AA79" s="550"/>
      <c r="AB79" s="550"/>
      <c r="AC79" s="551"/>
      <c r="AD79" s="552"/>
      <c r="AE79" s="553"/>
      <c r="AF79" s="554"/>
      <c r="AG79" s="552"/>
      <c r="AH79" s="555"/>
      <c r="AI79" s="554"/>
      <c r="AJ79" s="554"/>
      <c r="AK79" s="556"/>
      <c r="AL79" s="557"/>
      <c r="AM79" s="565" t="str">
        <f aca="false">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559"/>
      <c r="AO79" s="560"/>
      <c r="AP79" s="561"/>
      <c r="AQ79" s="126"/>
      <c r="AR79" s="126"/>
      <c r="AS79" s="126"/>
      <c r="AT79" s="126"/>
      <c r="AU79" s="126"/>
      <c r="AV79" s="126"/>
      <c r="AW79" s="126"/>
      <c r="AX79" s="560"/>
      <c r="AY79" s="560"/>
    </row>
    <row r="80" customFormat="false" ht="30" hidden="false" customHeight="true" outlineLevel="0" collapsed="false">
      <c r="A80" s="539" t="n">
        <v>18</v>
      </c>
      <c r="B80" s="566" t="str">
        <f aca="false">IF(基本情報入力シート!B57="", "",基本情報入力シート!B57)</f>
        <v/>
      </c>
      <c r="C80" s="566"/>
      <c r="D80" s="566"/>
      <c r="E80" s="566"/>
      <c r="F80" s="566"/>
      <c r="G80" s="567" t="str">
        <f aca="false">IF(基本情報入力シート!L57="", "",基本情報入力シート!L57)</f>
        <v/>
      </c>
      <c r="H80" s="567" t="str">
        <f aca="false">IF(基本情報入力シート!Q57="", "",基本情報入力シート!Q57)</f>
        <v/>
      </c>
      <c r="I80" s="567" t="str">
        <f aca="false">IF(基本情報入力シート!V57="", "",基本情報入力シート!V57)</f>
        <v/>
      </c>
      <c r="J80" s="567" t="str">
        <f aca="false">IF(基本情報入力シート!W57="", "",基本情報入力シート!W57)</f>
        <v/>
      </c>
      <c r="K80" s="567" t="str">
        <f aca="false">IF(基本情報入力シート!X57="", "",基本情報入力シート!X57)</f>
        <v/>
      </c>
      <c r="L80" s="542" t="str">
        <f aca="false">IF(基本情報入力シート!AC57=0, "",基本情報入力シート!AC57)</f>
        <v/>
      </c>
      <c r="M80" s="568" t="e">
        <f aca="false">IF(基本情報入力シート!AD57="", "",基本情報入力シート!AD57)</f>
        <v>#N/A</v>
      </c>
      <c r="N80" s="544"/>
      <c r="O80" s="545" t="e">
        <f aca="false">IFERROR(VLOOKUP(K80,【参考】数式用３!$A$2:$AD$48,MATCH(N80,【参考】数式用３!$C$4:$AD$4,0)+2,0),"")))</f>
        <v>#N/A</v>
      </c>
      <c r="P80" s="546"/>
      <c r="Q80" s="547" t="e">
        <f aca="false">IFERROR(VLOOKUP(K80,【参考】数式用３!$A$2:$AC$48,MATCH(P80,【参考】数式用３!$C$4:$AC$4,0)+2,0),"")))</f>
        <v>#N/A</v>
      </c>
      <c r="R80" s="548" t="s">
        <v>267</v>
      </c>
      <c r="S80" s="549"/>
      <c r="T80" s="550" t="s">
        <v>268</v>
      </c>
      <c r="U80" s="549"/>
      <c r="V80" s="550" t="s">
        <v>352</v>
      </c>
      <c r="W80" s="549"/>
      <c r="X80" s="550" t="s">
        <v>268</v>
      </c>
      <c r="Y80" s="549"/>
      <c r="Z80" s="550" t="s">
        <v>269</v>
      </c>
      <c r="AA80" s="550" t="s">
        <v>170</v>
      </c>
      <c r="AB80" s="550" t="str">
        <f aca="false">IF(S80&gt;=1,(W80*12+Y80)-(S80*12+U80)+1,"")</f>
        <v/>
      </c>
      <c r="AC80" s="551" t="s">
        <v>353</v>
      </c>
      <c r="AD80" s="552" t="str">
        <f aca="false">IFERROR(ROUNDDOWN(ROUND(L80*Q80,0)*M80,0)*AB80,"")</f>
        <v/>
      </c>
      <c r="AE80" s="553" t="e">
        <f aca="false">IFERROR(ROUNDDOWN(ROUNDDOWN(ROUND(L80*VLOOKUP(K80,【参考】数式用３!$A$2:$AC$48,MATCH("処遇改善加算Ⅳ",【参考】数式用３!$C$4:$O$4,0)+2,0),0)*M80,0)*AB80*0.5,0), "")),0),0),0))</f>
        <v>#N/A</v>
      </c>
      <c r="AF80" s="554"/>
      <c r="AG80" s="552" t="e">
        <f aca="false">IF(AND(AQ80&lt;&gt;"対象外", P80&lt;&gt;""),ROUNDDOWN(ROUND(L80*VLOOKUP(K80,【参考】数式用３!$A$2:$K$48,MATCH("ベア加算あり",【参考】数式用３!$C$4:$K$4,0)+2,0),0)*M80,0)*AB80,"")),0),0))</f>
        <v>#N/A</v>
      </c>
      <c r="AH80" s="555"/>
      <c r="AI80" s="554"/>
      <c r="AJ80" s="554"/>
      <c r="AK80" s="556"/>
      <c r="AL80" s="557"/>
      <c r="AM80" s="558" t="e">
        <f aca="false">IF(Q80="","",IF(Q80&lt;O80,"！加算の要件上は問題ありませんが、令和６年度末の加算率と比較して、令和７年度の加算率が低くなっています。",""))</f>
        <v>#N/A</v>
      </c>
      <c r="AN80" s="559"/>
      <c r="AO80" s="560" t="str">
        <f aca="false">IF(K80&lt;&gt;"","Q列に色付け","")</f>
        <v/>
      </c>
      <c r="AP80" s="561" t="e">
        <f aca="false">IF(AND(AE80&lt;&gt;0,AE80&lt;&gt;""),IF(AF80="○","入力済","未入力"),"")</f>
        <v>#N/A</v>
      </c>
      <c r="AQ80" s="126" t="e">
        <f aca="false">IFERROR((VLOOKUP(N80, 【参考】数式用３!$BE$5:$BE$13, 1,FALSE)), "対象外"))))</f>
        <v>#N/A</v>
      </c>
      <c r="AR80" s="126" t="e">
        <f aca="false">IF(AG80&lt;&gt;"",IF(AH80="○","入力済","未入力"),"")</f>
        <v>#N/A</v>
      </c>
      <c r="AS80" s="126" t="str">
        <f aca="false">IF(AND(P80&lt;&gt;"", AI80=""), "未入力", "入力済")</f>
        <v>入力済</v>
      </c>
      <c r="AT80" s="126" t="str">
        <f aca="false">IF(AND(P80&lt;&gt;"", P80&lt;&gt;"処遇改善加算Ⅳ", AJ80=""), "未入力", "入力済")</f>
        <v>入力済</v>
      </c>
      <c r="AU80" s="126" t="e">
        <f aca="false">IFERROR(VLOOKUP(K80, 【参考】数式用３!$BB$5:$BC$48, 2, FALSE), "")))</f>
        <v>#N/A</v>
      </c>
      <c r="AV80" s="126" t="e">
        <f aca="false">IF(AND(P80&lt;&gt;"処遇改善加算Ⅲ",P80&lt;&gt;"処遇改善加算Ⅳ", P80&lt;&gt;"", AU80&lt;&gt;"対象外"), 1,"")</f>
        <v>#N/A</v>
      </c>
      <c r="AW80" s="126" t="e">
        <f aca="false">IFERROR("_"&amp;VLOOKUP(K80, 【参考】数式用３!$AG$2:$AH$48, 2, FALSE), "")))</f>
        <v>#N/A</v>
      </c>
      <c r="AX80" s="560" t="str">
        <f aca="false">IF(AND(P80="処遇改善加算Ⅰ", AL80=""), "未入力","入力済")</f>
        <v>入力済</v>
      </c>
      <c r="AY80" s="560" t="str">
        <f aca="false">G80</f>
        <v/>
      </c>
    </row>
    <row r="81" customFormat="false" ht="14.4" hidden="false" customHeight="true" outlineLevel="0" collapsed="false">
      <c r="A81" s="539"/>
      <c r="B81" s="566"/>
      <c r="C81" s="566"/>
      <c r="D81" s="566"/>
      <c r="E81" s="566"/>
      <c r="F81" s="566"/>
      <c r="G81" s="567"/>
      <c r="H81" s="567"/>
      <c r="I81" s="567"/>
      <c r="J81" s="567"/>
      <c r="K81" s="567"/>
      <c r="L81" s="542"/>
      <c r="M81" s="568"/>
      <c r="N81" s="544"/>
      <c r="O81" s="545"/>
      <c r="P81" s="546"/>
      <c r="Q81" s="547"/>
      <c r="R81" s="548"/>
      <c r="S81" s="549"/>
      <c r="T81" s="550"/>
      <c r="U81" s="549"/>
      <c r="V81" s="550"/>
      <c r="W81" s="549"/>
      <c r="X81" s="550"/>
      <c r="Y81" s="549"/>
      <c r="Z81" s="550"/>
      <c r="AA81" s="550"/>
      <c r="AB81" s="550"/>
      <c r="AC81" s="551"/>
      <c r="AD81" s="552"/>
      <c r="AE81" s="553"/>
      <c r="AF81" s="554"/>
      <c r="AG81" s="552"/>
      <c r="AH81" s="555"/>
      <c r="AI81" s="554"/>
      <c r="AJ81" s="554"/>
      <c r="AK81" s="556"/>
      <c r="AL81" s="557"/>
      <c r="AM81" s="564" t="str">
        <f aca="false">IF(AND(P80&lt;&gt;"", OR(W80&lt;&gt;8,Y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81" s="559"/>
      <c r="AO81" s="560"/>
      <c r="AP81" s="561"/>
      <c r="AQ81" s="126"/>
      <c r="AR81" s="126"/>
      <c r="AS81" s="126"/>
      <c r="AT81" s="126"/>
      <c r="AU81" s="126"/>
      <c r="AV81" s="126"/>
      <c r="AW81" s="126"/>
      <c r="AX81" s="560"/>
      <c r="AY81" s="560"/>
    </row>
    <row r="82" customFormat="false" ht="14.4" hidden="false" customHeight="true" outlineLevel="0" collapsed="false">
      <c r="A82" s="539"/>
      <c r="B82" s="566"/>
      <c r="C82" s="566"/>
      <c r="D82" s="566"/>
      <c r="E82" s="566"/>
      <c r="F82" s="566"/>
      <c r="G82" s="567"/>
      <c r="H82" s="567"/>
      <c r="I82" s="567"/>
      <c r="J82" s="567"/>
      <c r="K82" s="567"/>
      <c r="L82" s="542"/>
      <c r="M82" s="568"/>
      <c r="N82" s="544"/>
      <c r="O82" s="545"/>
      <c r="P82" s="546"/>
      <c r="Q82" s="547"/>
      <c r="R82" s="548"/>
      <c r="S82" s="549"/>
      <c r="T82" s="550"/>
      <c r="U82" s="549"/>
      <c r="V82" s="550"/>
      <c r="W82" s="549"/>
      <c r="X82" s="550"/>
      <c r="Y82" s="549"/>
      <c r="Z82" s="550"/>
      <c r="AA82" s="550"/>
      <c r="AB82" s="550"/>
      <c r="AC82" s="551"/>
      <c r="AD82" s="552"/>
      <c r="AE82" s="553"/>
      <c r="AF82" s="554"/>
      <c r="AG82" s="552"/>
      <c r="AH82" s="555"/>
      <c r="AI82" s="554"/>
      <c r="AJ82" s="554"/>
      <c r="AK82" s="556"/>
      <c r="AL82" s="557"/>
      <c r="AM82" s="564"/>
      <c r="AN82" s="559"/>
      <c r="AO82" s="560"/>
      <c r="AP82" s="561"/>
      <c r="AQ82" s="126"/>
      <c r="AR82" s="126"/>
      <c r="AS82" s="126"/>
      <c r="AT82" s="126"/>
      <c r="AU82" s="126"/>
      <c r="AV82" s="126"/>
      <c r="AW82" s="126"/>
      <c r="AX82" s="560"/>
      <c r="AY82" s="560"/>
    </row>
    <row r="83" customFormat="false" ht="30" hidden="false" customHeight="true" outlineLevel="0" collapsed="false">
      <c r="A83" s="539"/>
      <c r="B83" s="566"/>
      <c r="C83" s="566"/>
      <c r="D83" s="566"/>
      <c r="E83" s="566"/>
      <c r="F83" s="566"/>
      <c r="G83" s="567"/>
      <c r="H83" s="567"/>
      <c r="I83" s="567"/>
      <c r="J83" s="567"/>
      <c r="K83" s="567"/>
      <c r="L83" s="542"/>
      <c r="M83" s="568"/>
      <c r="N83" s="544"/>
      <c r="O83" s="545"/>
      <c r="P83" s="546"/>
      <c r="Q83" s="547"/>
      <c r="R83" s="548"/>
      <c r="S83" s="549"/>
      <c r="T83" s="550"/>
      <c r="U83" s="549"/>
      <c r="V83" s="550"/>
      <c r="W83" s="549"/>
      <c r="X83" s="550"/>
      <c r="Y83" s="549"/>
      <c r="Z83" s="550"/>
      <c r="AA83" s="550"/>
      <c r="AB83" s="550"/>
      <c r="AC83" s="551"/>
      <c r="AD83" s="552"/>
      <c r="AE83" s="553"/>
      <c r="AF83" s="554"/>
      <c r="AG83" s="552"/>
      <c r="AH83" s="555"/>
      <c r="AI83" s="554"/>
      <c r="AJ83" s="554"/>
      <c r="AK83" s="556"/>
      <c r="AL83" s="557"/>
      <c r="AM83" s="565" t="str">
        <f aca="false">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559"/>
      <c r="AO83" s="560"/>
      <c r="AP83" s="561"/>
      <c r="AQ83" s="126"/>
      <c r="AR83" s="126"/>
      <c r="AS83" s="126"/>
      <c r="AT83" s="126"/>
      <c r="AU83" s="126"/>
      <c r="AV83" s="126"/>
      <c r="AW83" s="126"/>
      <c r="AX83" s="560"/>
      <c r="AY83" s="560"/>
    </row>
    <row r="84" customFormat="false" ht="30" hidden="false" customHeight="true" outlineLevel="0" collapsed="false">
      <c r="A84" s="539" t="n">
        <v>19</v>
      </c>
      <c r="B84" s="566" t="str">
        <f aca="false">IF(基本情報入力シート!B58="", "",基本情報入力シート!B58)</f>
        <v/>
      </c>
      <c r="C84" s="566"/>
      <c r="D84" s="566"/>
      <c r="E84" s="566"/>
      <c r="F84" s="566"/>
      <c r="G84" s="567" t="str">
        <f aca="false">IF(基本情報入力シート!L58="", "",基本情報入力シート!L58)</f>
        <v/>
      </c>
      <c r="H84" s="567" t="str">
        <f aca="false">IF(基本情報入力シート!Q58="", "",基本情報入力シート!Q58)</f>
        <v/>
      </c>
      <c r="I84" s="567" t="str">
        <f aca="false">IF(基本情報入力シート!V58="", "",基本情報入力シート!V58)</f>
        <v/>
      </c>
      <c r="J84" s="567" t="str">
        <f aca="false">IF(基本情報入力シート!W58="", "",基本情報入力シート!W58)</f>
        <v/>
      </c>
      <c r="K84" s="567" t="str">
        <f aca="false">IF(基本情報入力シート!X58="", "",基本情報入力シート!X58)</f>
        <v/>
      </c>
      <c r="L84" s="542" t="str">
        <f aca="false">IF(基本情報入力シート!AC58=0, "",基本情報入力シート!AC58)</f>
        <v/>
      </c>
      <c r="M84" s="568" t="e">
        <f aca="false">IF(基本情報入力シート!AD58="", "",基本情報入力シート!AD58)</f>
        <v>#N/A</v>
      </c>
      <c r="N84" s="544"/>
      <c r="O84" s="545" t="e">
        <f aca="false">IFERROR(VLOOKUP(K84,【参考】数式用３!$A$2:$AD$48,MATCH(N84,【参考】数式用３!$C$4:$AD$4,0)+2,0),"")))</f>
        <v>#N/A</v>
      </c>
      <c r="P84" s="546"/>
      <c r="Q84" s="547" t="e">
        <f aca="false">IFERROR(VLOOKUP(K84,【参考】数式用３!$A$2:$AC$48,MATCH(P84,【参考】数式用３!$C$4:$AC$4,0)+2,0),"")))</f>
        <v>#N/A</v>
      </c>
      <c r="R84" s="548" t="s">
        <v>267</v>
      </c>
      <c r="S84" s="549"/>
      <c r="T84" s="550" t="s">
        <v>268</v>
      </c>
      <c r="U84" s="549"/>
      <c r="V84" s="550" t="s">
        <v>352</v>
      </c>
      <c r="W84" s="549"/>
      <c r="X84" s="550" t="s">
        <v>268</v>
      </c>
      <c r="Y84" s="549"/>
      <c r="Z84" s="550" t="s">
        <v>269</v>
      </c>
      <c r="AA84" s="550" t="s">
        <v>170</v>
      </c>
      <c r="AB84" s="550" t="str">
        <f aca="false">IF(S84&gt;=1,(W84*12+Y84)-(S84*12+U84)+1,"")</f>
        <v/>
      </c>
      <c r="AC84" s="551" t="s">
        <v>353</v>
      </c>
      <c r="AD84" s="552" t="str">
        <f aca="false">IFERROR(ROUNDDOWN(ROUND(L84*Q84,0)*M84,0)*AB84,"")</f>
        <v/>
      </c>
      <c r="AE84" s="553" t="e">
        <f aca="false">IFERROR(ROUNDDOWN(ROUNDDOWN(ROUND(L84*VLOOKUP(K84,【参考】数式用３!$A$2:$AC$48,MATCH("処遇改善加算Ⅳ",【参考】数式用３!$C$4:$O$4,0)+2,0),0)*M84,0)*AB84*0.5,0), "")),0),0),0))</f>
        <v>#N/A</v>
      </c>
      <c r="AF84" s="554"/>
      <c r="AG84" s="552" t="e">
        <f aca="false">IF(AND(AQ84&lt;&gt;"対象外", P84&lt;&gt;""),ROUNDDOWN(ROUND(L84*VLOOKUP(K84,【参考】数式用３!$A$2:$K$48,MATCH("ベア加算あり",【参考】数式用３!$C$4:$K$4,0)+2,0),0)*M84,0)*AB84,"")),0),0))</f>
        <v>#N/A</v>
      </c>
      <c r="AH84" s="555"/>
      <c r="AI84" s="554"/>
      <c r="AJ84" s="554"/>
      <c r="AK84" s="556"/>
      <c r="AL84" s="557"/>
      <c r="AM84" s="558" t="e">
        <f aca="false">IF(Q84="","",IF(Q84&lt;O84,"！加算の要件上は問題ありませんが、令和６年度末の加算率と比較して、令和７年度の加算率が低くなっています。",""))</f>
        <v>#N/A</v>
      </c>
      <c r="AN84" s="559"/>
      <c r="AO84" s="560" t="str">
        <f aca="false">IF(K84&lt;&gt;"","Q列に色付け","")</f>
        <v/>
      </c>
      <c r="AP84" s="561" t="e">
        <f aca="false">IF(AND(AE84&lt;&gt;0,AE84&lt;&gt;""),IF(AF84="○","入力済","未入力"),"")</f>
        <v>#N/A</v>
      </c>
      <c r="AQ84" s="126" t="e">
        <f aca="false">IFERROR((VLOOKUP(N84, 【参考】数式用３!$BE$5:$BE$13, 1,FALSE)), "対象外"))))</f>
        <v>#N/A</v>
      </c>
      <c r="AR84" s="126" t="e">
        <f aca="false">IF(AG84&lt;&gt;"",IF(AH84="○","入力済","未入力"),"")</f>
        <v>#N/A</v>
      </c>
      <c r="AS84" s="126" t="str">
        <f aca="false">IF(AND(P84&lt;&gt;"", AI84=""), "未入力", "入力済")</f>
        <v>入力済</v>
      </c>
      <c r="AT84" s="126" t="str">
        <f aca="false">IF(AND(P84&lt;&gt;"", P84&lt;&gt;"処遇改善加算Ⅳ", AJ84=""), "未入力", "入力済")</f>
        <v>入力済</v>
      </c>
      <c r="AU84" s="126" t="e">
        <f aca="false">IFERROR(VLOOKUP(K84, 【参考】数式用３!$BB$5:$BC$48, 2, FALSE), "")))</f>
        <v>#N/A</v>
      </c>
      <c r="AV84" s="126" t="e">
        <f aca="false">IF(AND(P84&lt;&gt;"処遇改善加算Ⅲ",P84&lt;&gt;"処遇改善加算Ⅳ", P84&lt;&gt;"", AU84&lt;&gt;"対象外"), 1,"")</f>
        <v>#N/A</v>
      </c>
      <c r="AW84" s="126" t="e">
        <f aca="false">IFERROR("_"&amp;VLOOKUP(K84, 【参考】数式用３!$AG$2:$AH$48, 2, FALSE), "")))</f>
        <v>#N/A</v>
      </c>
      <c r="AX84" s="560" t="str">
        <f aca="false">IF(AND(P84="処遇改善加算Ⅰ", AL84=""), "未入力","入力済")</f>
        <v>入力済</v>
      </c>
      <c r="AY84" s="560" t="str">
        <f aca="false">G84</f>
        <v/>
      </c>
    </row>
    <row r="85" customFormat="false" ht="14.4" hidden="false" customHeight="true" outlineLevel="0" collapsed="false">
      <c r="A85" s="539"/>
      <c r="B85" s="566"/>
      <c r="C85" s="566"/>
      <c r="D85" s="566"/>
      <c r="E85" s="566"/>
      <c r="F85" s="566"/>
      <c r="G85" s="567"/>
      <c r="H85" s="567"/>
      <c r="I85" s="567"/>
      <c r="J85" s="567"/>
      <c r="K85" s="567"/>
      <c r="L85" s="542"/>
      <c r="M85" s="568"/>
      <c r="N85" s="544"/>
      <c r="O85" s="545"/>
      <c r="P85" s="546"/>
      <c r="Q85" s="547"/>
      <c r="R85" s="548"/>
      <c r="S85" s="549"/>
      <c r="T85" s="550"/>
      <c r="U85" s="549"/>
      <c r="V85" s="550"/>
      <c r="W85" s="549"/>
      <c r="X85" s="550"/>
      <c r="Y85" s="549"/>
      <c r="Z85" s="550"/>
      <c r="AA85" s="550"/>
      <c r="AB85" s="550"/>
      <c r="AC85" s="551"/>
      <c r="AD85" s="552"/>
      <c r="AE85" s="553"/>
      <c r="AF85" s="554"/>
      <c r="AG85" s="552"/>
      <c r="AH85" s="555"/>
      <c r="AI85" s="554"/>
      <c r="AJ85" s="554"/>
      <c r="AK85" s="556"/>
      <c r="AL85" s="557"/>
      <c r="AM85" s="564" t="str">
        <f aca="false">IF(AND(P84&lt;&gt;"", OR(W84&lt;&gt;8,Y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85" s="559"/>
      <c r="AO85" s="560"/>
      <c r="AP85" s="561"/>
      <c r="AQ85" s="126"/>
      <c r="AR85" s="126"/>
      <c r="AS85" s="126"/>
      <c r="AT85" s="126"/>
      <c r="AU85" s="126"/>
      <c r="AV85" s="126"/>
      <c r="AW85" s="126"/>
      <c r="AX85" s="560"/>
      <c r="AY85" s="560"/>
    </row>
    <row r="86" customFormat="false" ht="14.4" hidden="false" customHeight="true" outlineLevel="0" collapsed="false">
      <c r="A86" s="539"/>
      <c r="B86" s="566"/>
      <c r="C86" s="566"/>
      <c r="D86" s="566"/>
      <c r="E86" s="566"/>
      <c r="F86" s="566"/>
      <c r="G86" s="567"/>
      <c r="H86" s="567"/>
      <c r="I86" s="567"/>
      <c r="J86" s="567"/>
      <c r="K86" s="567"/>
      <c r="L86" s="542"/>
      <c r="M86" s="568"/>
      <c r="N86" s="544"/>
      <c r="O86" s="545"/>
      <c r="P86" s="546"/>
      <c r="Q86" s="547"/>
      <c r="R86" s="548"/>
      <c r="S86" s="549"/>
      <c r="T86" s="550"/>
      <c r="U86" s="549"/>
      <c r="V86" s="550"/>
      <c r="W86" s="549"/>
      <c r="X86" s="550"/>
      <c r="Y86" s="549"/>
      <c r="Z86" s="550"/>
      <c r="AA86" s="550"/>
      <c r="AB86" s="550"/>
      <c r="AC86" s="551"/>
      <c r="AD86" s="552"/>
      <c r="AE86" s="553"/>
      <c r="AF86" s="554"/>
      <c r="AG86" s="552"/>
      <c r="AH86" s="555"/>
      <c r="AI86" s="554"/>
      <c r="AJ86" s="554"/>
      <c r="AK86" s="556"/>
      <c r="AL86" s="557"/>
      <c r="AM86" s="564"/>
      <c r="AN86" s="559"/>
      <c r="AO86" s="560"/>
      <c r="AP86" s="561"/>
      <c r="AQ86" s="126"/>
      <c r="AR86" s="126"/>
      <c r="AS86" s="126"/>
      <c r="AT86" s="126"/>
      <c r="AU86" s="126"/>
      <c r="AV86" s="126"/>
      <c r="AW86" s="126"/>
      <c r="AX86" s="560"/>
      <c r="AY86" s="560"/>
    </row>
    <row r="87" customFormat="false" ht="30" hidden="false" customHeight="true" outlineLevel="0" collapsed="false">
      <c r="A87" s="539"/>
      <c r="B87" s="566"/>
      <c r="C87" s="566"/>
      <c r="D87" s="566"/>
      <c r="E87" s="566"/>
      <c r="F87" s="566"/>
      <c r="G87" s="567"/>
      <c r="H87" s="567"/>
      <c r="I87" s="567"/>
      <c r="J87" s="567"/>
      <c r="K87" s="567"/>
      <c r="L87" s="542"/>
      <c r="M87" s="568"/>
      <c r="N87" s="544"/>
      <c r="O87" s="545"/>
      <c r="P87" s="546"/>
      <c r="Q87" s="547"/>
      <c r="R87" s="548"/>
      <c r="S87" s="549"/>
      <c r="T87" s="550"/>
      <c r="U87" s="549"/>
      <c r="V87" s="550"/>
      <c r="W87" s="549"/>
      <c r="X87" s="550"/>
      <c r="Y87" s="549"/>
      <c r="Z87" s="550"/>
      <c r="AA87" s="550"/>
      <c r="AB87" s="550"/>
      <c r="AC87" s="551"/>
      <c r="AD87" s="552"/>
      <c r="AE87" s="553"/>
      <c r="AF87" s="554"/>
      <c r="AG87" s="552"/>
      <c r="AH87" s="555"/>
      <c r="AI87" s="554"/>
      <c r="AJ87" s="554"/>
      <c r="AK87" s="556"/>
      <c r="AL87" s="557"/>
      <c r="AM87" s="565" t="str">
        <f aca="false">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559"/>
      <c r="AO87" s="560"/>
      <c r="AP87" s="561"/>
      <c r="AQ87" s="126"/>
      <c r="AR87" s="126"/>
      <c r="AS87" s="126"/>
      <c r="AT87" s="126"/>
      <c r="AU87" s="126"/>
      <c r="AV87" s="126"/>
      <c r="AW87" s="126"/>
      <c r="AX87" s="560"/>
      <c r="AY87" s="560"/>
    </row>
    <row r="88" customFormat="false" ht="30" hidden="false" customHeight="true" outlineLevel="0" collapsed="false">
      <c r="A88" s="539" t="n">
        <v>20</v>
      </c>
      <c r="B88" s="566" t="str">
        <f aca="false">IF(基本情報入力シート!B59="", "",基本情報入力シート!B59)</f>
        <v/>
      </c>
      <c r="C88" s="566"/>
      <c r="D88" s="566"/>
      <c r="E88" s="566"/>
      <c r="F88" s="566"/>
      <c r="G88" s="567" t="str">
        <f aca="false">IF(基本情報入力シート!L59="", "",基本情報入力シート!L59)</f>
        <v/>
      </c>
      <c r="H88" s="567" t="str">
        <f aca="false">IF(基本情報入力シート!Q59="", "",基本情報入力シート!Q59)</f>
        <v/>
      </c>
      <c r="I88" s="567" t="str">
        <f aca="false">IF(基本情報入力シート!V59="", "",基本情報入力シート!V59)</f>
        <v/>
      </c>
      <c r="J88" s="567" t="str">
        <f aca="false">IF(基本情報入力シート!W59="", "",基本情報入力シート!W59)</f>
        <v/>
      </c>
      <c r="K88" s="567" t="str">
        <f aca="false">IF(基本情報入力シート!X59="", "",基本情報入力シート!X59)</f>
        <v/>
      </c>
      <c r="L88" s="542" t="str">
        <f aca="false">IF(基本情報入力シート!AC59=0, "",基本情報入力シート!AC59)</f>
        <v/>
      </c>
      <c r="M88" s="568" t="e">
        <f aca="false">IF(基本情報入力シート!AD59="", "",基本情報入力シート!AD59)</f>
        <v>#N/A</v>
      </c>
      <c r="N88" s="544"/>
      <c r="O88" s="545" t="e">
        <f aca="false">IFERROR(VLOOKUP(K88,【参考】数式用３!$A$2:$AD$48,MATCH(N88,【参考】数式用３!$C$4:$AD$4,0)+2,0),"")))</f>
        <v>#N/A</v>
      </c>
      <c r="P88" s="546"/>
      <c r="Q88" s="547" t="e">
        <f aca="false">IFERROR(VLOOKUP(K88,【参考】数式用３!$A$2:$AC$48,MATCH(P88,【参考】数式用３!$C$4:$AC$4,0)+2,0),"")))</f>
        <v>#N/A</v>
      </c>
      <c r="R88" s="548" t="s">
        <v>267</v>
      </c>
      <c r="S88" s="549"/>
      <c r="T88" s="550" t="s">
        <v>268</v>
      </c>
      <c r="U88" s="549"/>
      <c r="V88" s="550" t="s">
        <v>352</v>
      </c>
      <c r="W88" s="549"/>
      <c r="X88" s="550" t="s">
        <v>268</v>
      </c>
      <c r="Y88" s="549"/>
      <c r="Z88" s="550" t="s">
        <v>269</v>
      </c>
      <c r="AA88" s="550" t="s">
        <v>170</v>
      </c>
      <c r="AB88" s="550" t="str">
        <f aca="false">IF(S88&gt;=1,(W88*12+Y88)-(S88*12+U88)+1,"")</f>
        <v/>
      </c>
      <c r="AC88" s="551" t="s">
        <v>353</v>
      </c>
      <c r="AD88" s="552" t="str">
        <f aca="false">IFERROR(ROUNDDOWN(ROUND(L88*Q88,0)*M88,0)*AB88,"")</f>
        <v/>
      </c>
      <c r="AE88" s="553" t="e">
        <f aca="false">IFERROR(ROUNDDOWN(ROUNDDOWN(ROUND(L88*VLOOKUP(K88,【参考】数式用３!$A$2:$AC$48,MATCH("処遇改善加算Ⅳ",【参考】数式用３!$C$4:$O$4,0)+2,0),0)*M88,0)*AB88*0.5,0), "")),0),0),0))</f>
        <v>#N/A</v>
      </c>
      <c r="AF88" s="554"/>
      <c r="AG88" s="552" t="e">
        <f aca="false">IF(AND(AQ88&lt;&gt;"対象外", P88&lt;&gt;""),ROUNDDOWN(ROUND(L88*VLOOKUP(K88,【参考】数式用３!$A$2:$K$48,MATCH("ベア加算あり",【参考】数式用３!$C$4:$K$4,0)+2,0),0)*M88,0)*AB88,"")),0),0))</f>
        <v>#N/A</v>
      </c>
      <c r="AH88" s="555"/>
      <c r="AI88" s="554"/>
      <c r="AJ88" s="554"/>
      <c r="AK88" s="556"/>
      <c r="AL88" s="557"/>
      <c r="AM88" s="558" t="e">
        <f aca="false">IF(Q88="","",IF(Q88&lt;O88,"！加算の要件上は問題ありませんが、令和６年度末の加算率と比較して、令和７年度の加算率が低くなっています。",""))</f>
        <v>#N/A</v>
      </c>
      <c r="AN88" s="559"/>
      <c r="AO88" s="575" t="str">
        <f aca="false">IF(K88&lt;&gt;"","Q列に色付け","")</f>
        <v/>
      </c>
      <c r="AP88" s="561" t="e">
        <f aca="false">IF(AND(AE88&lt;&gt;0,AE88&lt;&gt;""),IF(AF88="○","入力済","未入力"),"")</f>
        <v>#N/A</v>
      </c>
      <c r="AQ88" s="126" t="e">
        <f aca="false">IFERROR((VLOOKUP(N88, 【参考】数式用３!$BE$5:$BE$13, 1,FALSE)), "対象外"))))</f>
        <v>#N/A</v>
      </c>
      <c r="AR88" s="126" t="e">
        <f aca="false">IF(AG88&lt;&gt;"",IF(AH88="○","入力済","未入力"),"")</f>
        <v>#N/A</v>
      </c>
      <c r="AS88" s="126" t="str">
        <f aca="false">IF(AND(P88&lt;&gt;"", AI88=""), "未入力", "入力済")</f>
        <v>入力済</v>
      </c>
      <c r="AT88" s="126" t="str">
        <f aca="false">IF(AND(P88&lt;&gt;"", P88&lt;&gt;"処遇改善加算Ⅳ", AJ88=""), "未入力", "入力済")</f>
        <v>入力済</v>
      </c>
      <c r="AU88" s="126" t="e">
        <f aca="false">IFERROR(VLOOKUP(K88, 【参考】数式用３!$BB$5:$BC$48, 2, FALSE), "")))</f>
        <v>#N/A</v>
      </c>
      <c r="AV88" s="126" t="e">
        <f aca="false">IF(AND(P88&lt;&gt;"処遇改善加算Ⅲ",P88&lt;&gt;"処遇改善加算Ⅳ", P88&lt;&gt;"", AU88&lt;&gt;"対象外"), 1,"")</f>
        <v>#N/A</v>
      </c>
      <c r="AW88" s="126" t="e">
        <f aca="false">IFERROR("_"&amp;VLOOKUP(K88, 【参考】数式用３!$AG$2:$AH$48, 2, FALSE), "")))</f>
        <v>#N/A</v>
      </c>
      <c r="AX88" s="560" t="str">
        <f aca="false">IF(AND(P88="処遇改善加算Ⅰ", AL88=""), "未入力","入力済")</f>
        <v>入力済</v>
      </c>
      <c r="AY88" s="560" t="str">
        <f aca="false">G88</f>
        <v/>
      </c>
    </row>
    <row r="89" customFormat="false" ht="14.4" hidden="false" customHeight="true" outlineLevel="0" collapsed="false">
      <c r="A89" s="539"/>
      <c r="B89" s="566"/>
      <c r="C89" s="566"/>
      <c r="D89" s="566"/>
      <c r="E89" s="566"/>
      <c r="F89" s="566"/>
      <c r="G89" s="567"/>
      <c r="H89" s="567"/>
      <c r="I89" s="567"/>
      <c r="J89" s="567"/>
      <c r="K89" s="567"/>
      <c r="L89" s="542"/>
      <c r="M89" s="568"/>
      <c r="N89" s="544"/>
      <c r="O89" s="545"/>
      <c r="P89" s="546"/>
      <c r="Q89" s="547"/>
      <c r="R89" s="548"/>
      <c r="S89" s="549"/>
      <c r="T89" s="550"/>
      <c r="U89" s="549"/>
      <c r="V89" s="550"/>
      <c r="W89" s="549"/>
      <c r="X89" s="550"/>
      <c r="Y89" s="549"/>
      <c r="Z89" s="550"/>
      <c r="AA89" s="550"/>
      <c r="AB89" s="550"/>
      <c r="AC89" s="551"/>
      <c r="AD89" s="552"/>
      <c r="AE89" s="553"/>
      <c r="AF89" s="554"/>
      <c r="AG89" s="552"/>
      <c r="AH89" s="555"/>
      <c r="AI89" s="554"/>
      <c r="AJ89" s="554"/>
      <c r="AK89" s="556"/>
      <c r="AL89" s="557"/>
      <c r="AM89" s="564" t="str">
        <f aca="false">IF(AND(P88&lt;&gt;"", OR(W88&lt;&gt;8,Y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89" s="559"/>
      <c r="AO89" s="575"/>
      <c r="AP89" s="561"/>
      <c r="AQ89" s="126"/>
      <c r="AR89" s="126"/>
      <c r="AS89" s="126"/>
      <c r="AT89" s="126"/>
      <c r="AU89" s="126"/>
      <c r="AV89" s="126"/>
      <c r="AW89" s="126"/>
      <c r="AX89" s="560"/>
      <c r="AY89" s="560"/>
    </row>
    <row r="90" customFormat="false" ht="14.4" hidden="false" customHeight="true" outlineLevel="0" collapsed="false">
      <c r="A90" s="539"/>
      <c r="B90" s="566"/>
      <c r="C90" s="566"/>
      <c r="D90" s="566"/>
      <c r="E90" s="566"/>
      <c r="F90" s="566"/>
      <c r="G90" s="567"/>
      <c r="H90" s="567"/>
      <c r="I90" s="567"/>
      <c r="J90" s="567"/>
      <c r="K90" s="567"/>
      <c r="L90" s="542"/>
      <c r="M90" s="568"/>
      <c r="N90" s="544"/>
      <c r="O90" s="545"/>
      <c r="P90" s="546"/>
      <c r="Q90" s="547"/>
      <c r="R90" s="548"/>
      <c r="S90" s="549"/>
      <c r="T90" s="550"/>
      <c r="U90" s="549"/>
      <c r="V90" s="550"/>
      <c r="W90" s="549"/>
      <c r="X90" s="550"/>
      <c r="Y90" s="549"/>
      <c r="Z90" s="550"/>
      <c r="AA90" s="550"/>
      <c r="AB90" s="550"/>
      <c r="AC90" s="551"/>
      <c r="AD90" s="552"/>
      <c r="AE90" s="553"/>
      <c r="AF90" s="554"/>
      <c r="AG90" s="552"/>
      <c r="AH90" s="555"/>
      <c r="AI90" s="554"/>
      <c r="AJ90" s="554"/>
      <c r="AK90" s="556"/>
      <c r="AL90" s="557"/>
      <c r="AM90" s="564"/>
      <c r="AN90" s="559"/>
      <c r="AO90" s="575"/>
      <c r="AP90" s="561"/>
      <c r="AQ90" s="126"/>
      <c r="AR90" s="126"/>
      <c r="AS90" s="126"/>
      <c r="AT90" s="126"/>
      <c r="AU90" s="126"/>
      <c r="AV90" s="126"/>
      <c r="AW90" s="126"/>
      <c r="AX90" s="560"/>
      <c r="AY90" s="560"/>
    </row>
    <row r="91" customFormat="false" ht="30" hidden="false" customHeight="true" outlineLevel="0" collapsed="false">
      <c r="A91" s="539"/>
      <c r="B91" s="566"/>
      <c r="C91" s="566"/>
      <c r="D91" s="566"/>
      <c r="E91" s="566"/>
      <c r="F91" s="566"/>
      <c r="G91" s="567"/>
      <c r="H91" s="567"/>
      <c r="I91" s="567"/>
      <c r="J91" s="567"/>
      <c r="K91" s="567"/>
      <c r="L91" s="542"/>
      <c r="M91" s="568"/>
      <c r="N91" s="544"/>
      <c r="O91" s="545"/>
      <c r="P91" s="546"/>
      <c r="Q91" s="547"/>
      <c r="R91" s="548"/>
      <c r="S91" s="549"/>
      <c r="T91" s="550"/>
      <c r="U91" s="549"/>
      <c r="V91" s="550"/>
      <c r="W91" s="549"/>
      <c r="X91" s="550"/>
      <c r="Y91" s="549"/>
      <c r="Z91" s="550"/>
      <c r="AA91" s="550"/>
      <c r="AB91" s="550"/>
      <c r="AC91" s="551"/>
      <c r="AD91" s="552"/>
      <c r="AE91" s="553"/>
      <c r="AF91" s="554"/>
      <c r="AG91" s="552"/>
      <c r="AH91" s="555"/>
      <c r="AI91" s="554"/>
      <c r="AJ91" s="554"/>
      <c r="AK91" s="556"/>
      <c r="AL91" s="557"/>
      <c r="AM91" s="565" t="str">
        <f aca="false">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559"/>
      <c r="AO91" s="575"/>
      <c r="AP91" s="561"/>
      <c r="AQ91" s="126"/>
      <c r="AR91" s="126"/>
      <c r="AS91" s="126"/>
      <c r="AT91" s="126"/>
      <c r="AU91" s="126"/>
      <c r="AV91" s="126"/>
      <c r="AW91" s="126"/>
      <c r="AX91" s="560"/>
      <c r="AY91" s="560"/>
    </row>
    <row r="92" customFormat="false" ht="30" hidden="false" customHeight="true" outlineLevel="0" collapsed="false">
      <c r="A92" s="539" t="n">
        <v>21</v>
      </c>
      <c r="B92" s="566" t="str">
        <f aca="false">IF(基本情報入力シート!B60="", "",基本情報入力シート!B60)</f>
        <v/>
      </c>
      <c r="C92" s="566"/>
      <c r="D92" s="566"/>
      <c r="E92" s="566"/>
      <c r="F92" s="566"/>
      <c r="G92" s="567" t="str">
        <f aca="false">IF(基本情報入力シート!L60="", "",基本情報入力シート!L60)</f>
        <v/>
      </c>
      <c r="H92" s="567" t="str">
        <f aca="false">IF(基本情報入力シート!Q60="", "",基本情報入力シート!Q60)</f>
        <v/>
      </c>
      <c r="I92" s="567" t="str">
        <f aca="false">IF(基本情報入力シート!V60="", "",基本情報入力シート!V60)</f>
        <v/>
      </c>
      <c r="J92" s="567" t="str">
        <f aca="false">IF(基本情報入力シート!W60="", "",基本情報入力シート!W60)</f>
        <v/>
      </c>
      <c r="K92" s="567" t="str">
        <f aca="false">IF(基本情報入力シート!X60="", "",基本情報入力シート!X60)</f>
        <v/>
      </c>
      <c r="L92" s="542" t="str">
        <f aca="false">IF(基本情報入力シート!AC60=0, "",基本情報入力シート!AC60)</f>
        <v/>
      </c>
      <c r="M92" s="568" t="e">
        <f aca="false">IF(基本情報入力シート!AD60="", "",基本情報入力シート!AD60)</f>
        <v>#N/A</v>
      </c>
      <c r="N92" s="544"/>
      <c r="O92" s="545" t="e">
        <f aca="false">IFERROR(VLOOKUP(K92,【参考】数式用３!$A$2:$AD$48,MATCH(N92,【参考】数式用３!$C$4:$AD$4,0)+2,0),"")))</f>
        <v>#N/A</v>
      </c>
      <c r="P92" s="546"/>
      <c r="Q92" s="547" t="e">
        <f aca="false">IFERROR(VLOOKUP(K92,【参考】数式用３!$A$2:$AC$48,MATCH(P92,【参考】数式用３!$C$4:$AC$4,0)+2,0),"")))</f>
        <v>#N/A</v>
      </c>
      <c r="R92" s="548" t="s">
        <v>267</v>
      </c>
      <c r="S92" s="549"/>
      <c r="T92" s="550" t="s">
        <v>268</v>
      </c>
      <c r="U92" s="549"/>
      <c r="V92" s="550" t="s">
        <v>352</v>
      </c>
      <c r="W92" s="549"/>
      <c r="X92" s="550" t="s">
        <v>268</v>
      </c>
      <c r="Y92" s="549"/>
      <c r="Z92" s="550" t="s">
        <v>269</v>
      </c>
      <c r="AA92" s="550" t="s">
        <v>170</v>
      </c>
      <c r="AB92" s="550" t="str">
        <f aca="false">IF(S92&gt;=1,(W92*12+Y92)-(S92*12+U92)+1,"")</f>
        <v/>
      </c>
      <c r="AC92" s="551" t="s">
        <v>353</v>
      </c>
      <c r="AD92" s="552" t="str">
        <f aca="false">IFERROR(ROUNDDOWN(ROUND(L92*Q92,0)*M92,0)*AB92,"")</f>
        <v/>
      </c>
      <c r="AE92" s="553" t="e">
        <f aca="false">IFERROR(ROUNDDOWN(ROUNDDOWN(ROUND(L92*VLOOKUP(K92,【参考】数式用３!$A$2:$AC$48,MATCH("処遇改善加算Ⅳ",【参考】数式用３!$C$4:$O$4,0)+2,0),0)*M92,0)*AB92*0.5,0), "")),0),0),0))</f>
        <v>#N/A</v>
      </c>
      <c r="AF92" s="554"/>
      <c r="AG92" s="552" t="e">
        <f aca="false">IF(AND(AQ92&lt;&gt;"対象外", P92&lt;&gt;""),ROUNDDOWN(ROUND(L92*VLOOKUP(K92,【参考】数式用３!$A$2:$K$48,MATCH("ベア加算あり",【参考】数式用３!$C$4:$K$4,0)+2,0),0)*M92,0)*AB92,"")),0),0))</f>
        <v>#N/A</v>
      </c>
      <c r="AH92" s="555"/>
      <c r="AI92" s="554"/>
      <c r="AJ92" s="554"/>
      <c r="AK92" s="556"/>
      <c r="AL92" s="557"/>
      <c r="AM92" s="558" t="e">
        <f aca="false">IF(Q92="","",IF(Q92&lt;O92,"！加算の要件上は問題ありませんが、令和６年度末の加算率と比較して、令和７年度の加算率が低くなっています。",""))</f>
        <v>#N/A</v>
      </c>
      <c r="AN92" s="559"/>
      <c r="AO92" s="560" t="str">
        <f aca="false">IF(K92&lt;&gt;"","Q列に色付け","")</f>
        <v/>
      </c>
      <c r="AP92" s="561" t="e">
        <f aca="false">IF(AND(AE92&lt;&gt;0,AE92&lt;&gt;""),IF(AF92="○","入力済","未入力"),"")</f>
        <v>#N/A</v>
      </c>
      <c r="AQ92" s="126" t="e">
        <f aca="false">IFERROR((VLOOKUP(N92, 【参考】数式用３!$BE$5:$BE$13, 1,FALSE)), "対象外"))))</f>
        <v>#N/A</v>
      </c>
      <c r="AR92" s="126" t="e">
        <f aca="false">IF(AG92&lt;&gt;"",IF(AH92="○","入力済","未入力"),"")</f>
        <v>#N/A</v>
      </c>
      <c r="AS92" s="126" t="str">
        <f aca="false">IF(AND(P92&lt;&gt;"", AI92=""), "未入力", "入力済")</f>
        <v>入力済</v>
      </c>
      <c r="AT92" s="126" t="str">
        <f aca="false">IF(AND(P92&lt;&gt;"", P92&lt;&gt;"処遇改善加算Ⅳ", AJ92=""), "未入力", "入力済")</f>
        <v>入力済</v>
      </c>
      <c r="AU92" s="126" t="e">
        <f aca="false">IFERROR(VLOOKUP(K92, 【参考】数式用３!$BB$5:$BC$48, 2, FALSE), "")))</f>
        <v>#N/A</v>
      </c>
      <c r="AV92" s="126" t="e">
        <f aca="false">IF(AND(P92&lt;&gt;"処遇改善加算Ⅲ",P92&lt;&gt;"処遇改善加算Ⅳ", P92&lt;&gt;"", AU92&lt;&gt;"対象外"), 1,"")</f>
        <v>#N/A</v>
      </c>
      <c r="AW92" s="126" t="e">
        <f aca="false">IFERROR("_"&amp;VLOOKUP(K92, 【参考】数式用３!$AG$2:$AH$48, 2, FALSE), "")))</f>
        <v>#N/A</v>
      </c>
      <c r="AX92" s="560" t="str">
        <f aca="false">IF(AND(P92="処遇改善加算Ⅰ", AL92=""), "未入力","入力済")</f>
        <v>入力済</v>
      </c>
      <c r="AY92" s="560" t="str">
        <f aca="false">G92</f>
        <v/>
      </c>
    </row>
    <row r="93" customFormat="false" ht="14.4" hidden="false" customHeight="true" outlineLevel="0" collapsed="false">
      <c r="A93" s="539"/>
      <c r="B93" s="566"/>
      <c r="C93" s="566"/>
      <c r="D93" s="566"/>
      <c r="E93" s="566"/>
      <c r="F93" s="566"/>
      <c r="G93" s="567"/>
      <c r="H93" s="567"/>
      <c r="I93" s="567"/>
      <c r="J93" s="567"/>
      <c r="K93" s="567"/>
      <c r="L93" s="542"/>
      <c r="M93" s="568"/>
      <c r="N93" s="544"/>
      <c r="O93" s="545"/>
      <c r="P93" s="546"/>
      <c r="Q93" s="547"/>
      <c r="R93" s="548"/>
      <c r="S93" s="549"/>
      <c r="T93" s="550"/>
      <c r="U93" s="549"/>
      <c r="V93" s="550"/>
      <c r="W93" s="549"/>
      <c r="X93" s="550"/>
      <c r="Y93" s="549"/>
      <c r="Z93" s="550"/>
      <c r="AA93" s="550"/>
      <c r="AB93" s="550"/>
      <c r="AC93" s="551"/>
      <c r="AD93" s="552"/>
      <c r="AE93" s="553"/>
      <c r="AF93" s="554"/>
      <c r="AG93" s="552"/>
      <c r="AH93" s="555"/>
      <c r="AI93" s="554"/>
      <c r="AJ93" s="554"/>
      <c r="AK93" s="556"/>
      <c r="AL93" s="557"/>
      <c r="AM93" s="564" t="str">
        <f aca="false">IF(AND(P92&lt;&gt;"", OR(W92&lt;&gt;8,Y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93" s="559"/>
      <c r="AO93" s="560"/>
      <c r="AP93" s="561"/>
      <c r="AQ93" s="126"/>
      <c r="AR93" s="126"/>
      <c r="AS93" s="126"/>
      <c r="AT93" s="126"/>
      <c r="AU93" s="126"/>
      <c r="AV93" s="126"/>
      <c r="AW93" s="126"/>
      <c r="AX93" s="560"/>
      <c r="AY93" s="560"/>
    </row>
    <row r="94" customFormat="false" ht="14.4" hidden="false" customHeight="true" outlineLevel="0" collapsed="false">
      <c r="A94" s="539"/>
      <c r="B94" s="566"/>
      <c r="C94" s="566"/>
      <c r="D94" s="566"/>
      <c r="E94" s="566"/>
      <c r="F94" s="566"/>
      <c r="G94" s="567"/>
      <c r="H94" s="567"/>
      <c r="I94" s="567"/>
      <c r="J94" s="567"/>
      <c r="K94" s="567"/>
      <c r="L94" s="542"/>
      <c r="M94" s="568"/>
      <c r="N94" s="544"/>
      <c r="O94" s="545"/>
      <c r="P94" s="546"/>
      <c r="Q94" s="547"/>
      <c r="R94" s="548"/>
      <c r="S94" s="549"/>
      <c r="T94" s="550"/>
      <c r="U94" s="549"/>
      <c r="V94" s="550"/>
      <c r="W94" s="549"/>
      <c r="X94" s="550"/>
      <c r="Y94" s="549"/>
      <c r="Z94" s="550"/>
      <c r="AA94" s="550"/>
      <c r="AB94" s="550"/>
      <c r="AC94" s="551"/>
      <c r="AD94" s="552"/>
      <c r="AE94" s="553"/>
      <c r="AF94" s="554"/>
      <c r="AG94" s="552"/>
      <c r="AH94" s="555"/>
      <c r="AI94" s="554"/>
      <c r="AJ94" s="554"/>
      <c r="AK94" s="556"/>
      <c r="AL94" s="557"/>
      <c r="AM94" s="564"/>
      <c r="AN94" s="559"/>
      <c r="AO94" s="560"/>
      <c r="AP94" s="561"/>
      <c r="AQ94" s="126"/>
      <c r="AR94" s="126"/>
      <c r="AS94" s="126"/>
      <c r="AT94" s="126"/>
      <c r="AU94" s="126"/>
      <c r="AV94" s="126"/>
      <c r="AW94" s="126"/>
      <c r="AX94" s="560"/>
      <c r="AY94" s="560"/>
    </row>
    <row r="95" customFormat="false" ht="30" hidden="false" customHeight="true" outlineLevel="0" collapsed="false">
      <c r="A95" s="539"/>
      <c r="B95" s="566"/>
      <c r="C95" s="566"/>
      <c r="D95" s="566"/>
      <c r="E95" s="566"/>
      <c r="F95" s="566"/>
      <c r="G95" s="567"/>
      <c r="H95" s="567"/>
      <c r="I95" s="567"/>
      <c r="J95" s="567"/>
      <c r="K95" s="567"/>
      <c r="L95" s="542"/>
      <c r="M95" s="568"/>
      <c r="N95" s="544"/>
      <c r="O95" s="545"/>
      <c r="P95" s="546"/>
      <c r="Q95" s="547"/>
      <c r="R95" s="548"/>
      <c r="S95" s="549"/>
      <c r="T95" s="550"/>
      <c r="U95" s="549"/>
      <c r="V95" s="550"/>
      <c r="W95" s="549"/>
      <c r="X95" s="550"/>
      <c r="Y95" s="549"/>
      <c r="Z95" s="550"/>
      <c r="AA95" s="550"/>
      <c r="AB95" s="550"/>
      <c r="AC95" s="551"/>
      <c r="AD95" s="552"/>
      <c r="AE95" s="553"/>
      <c r="AF95" s="554"/>
      <c r="AG95" s="552"/>
      <c r="AH95" s="555"/>
      <c r="AI95" s="554"/>
      <c r="AJ95" s="554"/>
      <c r="AK95" s="556"/>
      <c r="AL95" s="557"/>
      <c r="AM95" s="565" t="str">
        <f aca="false">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559"/>
      <c r="AO95" s="560"/>
      <c r="AP95" s="561"/>
      <c r="AQ95" s="126"/>
      <c r="AR95" s="126"/>
      <c r="AS95" s="126"/>
      <c r="AT95" s="126"/>
      <c r="AU95" s="126"/>
      <c r="AV95" s="126"/>
      <c r="AW95" s="126"/>
      <c r="AX95" s="560"/>
      <c r="AY95" s="560"/>
    </row>
    <row r="96" customFormat="false" ht="30" hidden="false" customHeight="true" outlineLevel="0" collapsed="false">
      <c r="A96" s="572" t="n">
        <v>22</v>
      </c>
      <c r="B96" s="566" t="str">
        <f aca="false">IF(基本情報入力シート!B61="", "",基本情報入力シート!B61)</f>
        <v/>
      </c>
      <c r="C96" s="566"/>
      <c r="D96" s="566"/>
      <c r="E96" s="566"/>
      <c r="F96" s="566"/>
      <c r="G96" s="567" t="str">
        <f aca="false">IF(基本情報入力シート!L61="", "",基本情報入力シート!L61)</f>
        <v/>
      </c>
      <c r="H96" s="567" t="str">
        <f aca="false">IF(基本情報入力シート!Q61="", "",基本情報入力シート!Q61)</f>
        <v/>
      </c>
      <c r="I96" s="567" t="str">
        <f aca="false">IF(基本情報入力シート!V61="", "",基本情報入力シート!V61)</f>
        <v/>
      </c>
      <c r="J96" s="567" t="str">
        <f aca="false">IF(基本情報入力シート!W61="", "",基本情報入力シート!W61)</f>
        <v/>
      </c>
      <c r="K96" s="567" t="str">
        <f aca="false">IF(基本情報入力シート!X61="", "",基本情報入力シート!X61)</f>
        <v/>
      </c>
      <c r="L96" s="542" t="str">
        <f aca="false">IF(基本情報入力シート!AC61=0, "",基本情報入力シート!AC61)</f>
        <v/>
      </c>
      <c r="M96" s="568" t="e">
        <f aca="false">IF(基本情報入力シート!AD61="", "",基本情報入力シート!AD61)</f>
        <v>#N/A</v>
      </c>
      <c r="N96" s="544"/>
      <c r="O96" s="545" t="e">
        <f aca="false">IFERROR(VLOOKUP(K96,【参考】数式用３!$A$2:$AD$48,MATCH(N96,【参考】数式用３!$C$4:$AD$4,0)+2,0),"")))</f>
        <v>#N/A</v>
      </c>
      <c r="P96" s="546"/>
      <c r="Q96" s="547" t="e">
        <f aca="false">IFERROR(VLOOKUP(K96,【参考】数式用３!$A$2:$AC$48,MATCH(P96,【参考】数式用３!$C$4:$AC$4,0)+2,0),"")))</f>
        <v>#N/A</v>
      </c>
      <c r="R96" s="548" t="s">
        <v>267</v>
      </c>
      <c r="S96" s="549"/>
      <c r="T96" s="550" t="s">
        <v>268</v>
      </c>
      <c r="U96" s="549"/>
      <c r="V96" s="550" t="s">
        <v>352</v>
      </c>
      <c r="W96" s="549"/>
      <c r="X96" s="550" t="s">
        <v>268</v>
      </c>
      <c r="Y96" s="549"/>
      <c r="Z96" s="550" t="s">
        <v>269</v>
      </c>
      <c r="AA96" s="550" t="s">
        <v>170</v>
      </c>
      <c r="AB96" s="550" t="str">
        <f aca="false">IF(S96&gt;=1,(W96*12+Y96)-(S96*12+U96)+1,"")</f>
        <v/>
      </c>
      <c r="AC96" s="551" t="s">
        <v>353</v>
      </c>
      <c r="AD96" s="552" t="str">
        <f aca="false">IFERROR(ROUNDDOWN(ROUND(L96*Q96,0)*M96,0)*AB96,"")</f>
        <v/>
      </c>
      <c r="AE96" s="553" t="e">
        <f aca="false">IFERROR(ROUNDDOWN(ROUNDDOWN(ROUND(L96*VLOOKUP(K96,【参考】数式用３!$A$2:$AC$48,MATCH("処遇改善加算Ⅳ",【参考】数式用３!$C$4:$O$4,0)+2,0),0)*M96,0)*AB96*0.5,0), "")),0),0),0))</f>
        <v>#N/A</v>
      </c>
      <c r="AF96" s="554"/>
      <c r="AG96" s="552" t="e">
        <f aca="false">IF(AND(AQ96&lt;&gt;"対象外", P96&lt;&gt;""),ROUNDDOWN(ROUND(L96*VLOOKUP(K96,【参考】数式用３!$A$2:$K$48,MATCH("ベア加算あり",【参考】数式用３!$C$4:$K$4,0)+2,0),0)*M96,0)*AB96,"")),0),0))</f>
        <v>#N/A</v>
      </c>
      <c r="AH96" s="555"/>
      <c r="AI96" s="554"/>
      <c r="AJ96" s="554"/>
      <c r="AK96" s="556"/>
      <c r="AL96" s="557"/>
      <c r="AM96" s="558" t="e">
        <f aca="false">IF(Q96="","",IF(Q96&lt;O96,"！加算の要件上は問題ありませんが、令和６年度末の加算率と比較して、令和７年度の加算率が低くなっています。",""))</f>
        <v>#N/A</v>
      </c>
      <c r="AN96" s="559"/>
      <c r="AO96" s="560" t="str">
        <f aca="false">IF(K96&lt;&gt;"","Q列に色付け","")</f>
        <v/>
      </c>
      <c r="AP96" s="561" t="e">
        <f aca="false">IF(AND(AE96&lt;&gt;0,AE96&lt;&gt;""),IF(AF96="○","入力済","未入力"),"")</f>
        <v>#N/A</v>
      </c>
      <c r="AQ96" s="126" t="e">
        <f aca="false">IFERROR((VLOOKUP(N96, 【参考】数式用３!$BE$5:$BE$13, 1,FALSE)), "対象外"))))</f>
        <v>#N/A</v>
      </c>
      <c r="AR96" s="126" t="e">
        <f aca="false">IF(AG96&lt;&gt;"",IF(AH96="○","入力済","未入力"),"")</f>
        <v>#N/A</v>
      </c>
      <c r="AS96" s="126" t="str">
        <f aca="false">IF(AND(P96&lt;&gt;"", AI96=""), "未入力", "入力済")</f>
        <v>入力済</v>
      </c>
      <c r="AT96" s="126" t="str">
        <f aca="false">IF(AND(P96&lt;&gt;"", P96&lt;&gt;"処遇改善加算Ⅳ", AJ96=""), "未入力", "入力済")</f>
        <v>入力済</v>
      </c>
      <c r="AU96" s="126" t="e">
        <f aca="false">IFERROR(VLOOKUP(K96, 【参考】数式用３!$BB$5:$BC$48, 2, FALSE), "")))</f>
        <v>#N/A</v>
      </c>
      <c r="AV96" s="126" t="e">
        <f aca="false">IF(AND(P96&lt;&gt;"処遇改善加算Ⅲ",P96&lt;&gt;"処遇改善加算Ⅳ", P96&lt;&gt;"", AU96&lt;&gt;"対象外"), 1,"")</f>
        <v>#N/A</v>
      </c>
      <c r="AW96" s="126" t="e">
        <f aca="false">IFERROR("_"&amp;VLOOKUP(K96, 【参考】数式用３!$AG$2:$AH$48, 2, FALSE), "")))</f>
        <v>#N/A</v>
      </c>
      <c r="AX96" s="560" t="str">
        <f aca="false">IF(AND(P96="処遇改善加算Ⅰ", AL96=""), "未入力","入力済")</f>
        <v>入力済</v>
      </c>
      <c r="AY96" s="560" t="str">
        <f aca="false">G96</f>
        <v/>
      </c>
    </row>
    <row r="97" customFormat="false" ht="14.4" hidden="false" customHeight="true" outlineLevel="0" collapsed="false">
      <c r="A97" s="572"/>
      <c r="B97" s="566"/>
      <c r="C97" s="566"/>
      <c r="D97" s="566"/>
      <c r="E97" s="566"/>
      <c r="F97" s="566"/>
      <c r="G97" s="567"/>
      <c r="H97" s="567"/>
      <c r="I97" s="567"/>
      <c r="J97" s="567"/>
      <c r="K97" s="567"/>
      <c r="L97" s="542"/>
      <c r="M97" s="568"/>
      <c r="N97" s="544"/>
      <c r="O97" s="545"/>
      <c r="P97" s="546"/>
      <c r="Q97" s="547"/>
      <c r="R97" s="548"/>
      <c r="S97" s="549"/>
      <c r="T97" s="550"/>
      <c r="U97" s="549"/>
      <c r="V97" s="550"/>
      <c r="W97" s="549"/>
      <c r="X97" s="550"/>
      <c r="Y97" s="549"/>
      <c r="Z97" s="550"/>
      <c r="AA97" s="550"/>
      <c r="AB97" s="550"/>
      <c r="AC97" s="551"/>
      <c r="AD97" s="552"/>
      <c r="AE97" s="553"/>
      <c r="AF97" s="554"/>
      <c r="AG97" s="552"/>
      <c r="AH97" s="555"/>
      <c r="AI97" s="554"/>
      <c r="AJ97" s="554"/>
      <c r="AK97" s="556"/>
      <c r="AL97" s="557"/>
      <c r="AM97" s="564" t="str">
        <f aca="false">IF(AND(P96&lt;&gt;"", OR(W96&lt;&gt;8,Y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97" s="559"/>
      <c r="AO97" s="560"/>
      <c r="AP97" s="561"/>
      <c r="AQ97" s="126"/>
      <c r="AR97" s="126"/>
      <c r="AS97" s="126"/>
      <c r="AT97" s="126"/>
      <c r="AU97" s="126"/>
      <c r="AV97" s="126"/>
      <c r="AW97" s="126"/>
      <c r="AX97" s="560"/>
      <c r="AY97" s="560"/>
    </row>
    <row r="98" customFormat="false" ht="14.4" hidden="false" customHeight="true" outlineLevel="0" collapsed="false">
      <c r="A98" s="572"/>
      <c r="B98" s="566"/>
      <c r="C98" s="566"/>
      <c r="D98" s="566"/>
      <c r="E98" s="566"/>
      <c r="F98" s="566"/>
      <c r="G98" s="567"/>
      <c r="H98" s="567"/>
      <c r="I98" s="567"/>
      <c r="J98" s="567"/>
      <c r="K98" s="567"/>
      <c r="L98" s="542"/>
      <c r="M98" s="568"/>
      <c r="N98" s="544"/>
      <c r="O98" s="545"/>
      <c r="P98" s="546"/>
      <c r="Q98" s="547"/>
      <c r="R98" s="548"/>
      <c r="S98" s="549"/>
      <c r="T98" s="550"/>
      <c r="U98" s="549"/>
      <c r="V98" s="550"/>
      <c r="W98" s="549"/>
      <c r="X98" s="550"/>
      <c r="Y98" s="549"/>
      <c r="Z98" s="550"/>
      <c r="AA98" s="550"/>
      <c r="AB98" s="550"/>
      <c r="AC98" s="551"/>
      <c r="AD98" s="552"/>
      <c r="AE98" s="553"/>
      <c r="AF98" s="554"/>
      <c r="AG98" s="552"/>
      <c r="AH98" s="555"/>
      <c r="AI98" s="554"/>
      <c r="AJ98" s="554"/>
      <c r="AK98" s="556"/>
      <c r="AL98" s="557"/>
      <c r="AM98" s="564"/>
      <c r="AN98" s="559"/>
      <c r="AO98" s="560"/>
      <c r="AP98" s="561"/>
      <c r="AQ98" s="126"/>
      <c r="AR98" s="126"/>
      <c r="AS98" s="126"/>
      <c r="AT98" s="126"/>
      <c r="AU98" s="126"/>
      <c r="AV98" s="126"/>
      <c r="AW98" s="126"/>
      <c r="AX98" s="560"/>
      <c r="AY98" s="560"/>
    </row>
    <row r="99" customFormat="false" ht="30" hidden="false" customHeight="true" outlineLevel="0" collapsed="false">
      <c r="A99" s="572"/>
      <c r="B99" s="566"/>
      <c r="C99" s="566"/>
      <c r="D99" s="566"/>
      <c r="E99" s="566"/>
      <c r="F99" s="566"/>
      <c r="G99" s="567"/>
      <c r="H99" s="567"/>
      <c r="I99" s="567"/>
      <c r="J99" s="567"/>
      <c r="K99" s="567"/>
      <c r="L99" s="542"/>
      <c r="M99" s="568"/>
      <c r="N99" s="544"/>
      <c r="O99" s="545"/>
      <c r="P99" s="546"/>
      <c r="Q99" s="547"/>
      <c r="R99" s="548"/>
      <c r="S99" s="549"/>
      <c r="T99" s="550"/>
      <c r="U99" s="549"/>
      <c r="V99" s="550"/>
      <c r="W99" s="549"/>
      <c r="X99" s="550"/>
      <c r="Y99" s="549"/>
      <c r="Z99" s="550"/>
      <c r="AA99" s="550"/>
      <c r="AB99" s="550"/>
      <c r="AC99" s="551"/>
      <c r="AD99" s="552"/>
      <c r="AE99" s="553"/>
      <c r="AF99" s="554"/>
      <c r="AG99" s="552"/>
      <c r="AH99" s="555"/>
      <c r="AI99" s="554"/>
      <c r="AJ99" s="554"/>
      <c r="AK99" s="556"/>
      <c r="AL99" s="557"/>
      <c r="AM99" s="565" t="str">
        <f aca="false">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559"/>
      <c r="AO99" s="560"/>
      <c r="AP99" s="561"/>
      <c r="AQ99" s="126"/>
      <c r="AR99" s="126"/>
      <c r="AS99" s="126"/>
      <c r="AT99" s="126"/>
      <c r="AU99" s="126"/>
      <c r="AV99" s="126"/>
      <c r="AW99" s="126"/>
      <c r="AX99" s="560"/>
      <c r="AY99" s="560"/>
    </row>
    <row r="100" customFormat="false" ht="30" hidden="false" customHeight="true" outlineLevel="0" collapsed="false">
      <c r="A100" s="539" t="n">
        <v>23</v>
      </c>
      <c r="B100" s="566" t="str">
        <f aca="false">IF(基本情報入力シート!B62="", "",基本情報入力シート!B62)</f>
        <v/>
      </c>
      <c r="C100" s="566"/>
      <c r="D100" s="566"/>
      <c r="E100" s="566"/>
      <c r="F100" s="566"/>
      <c r="G100" s="567" t="str">
        <f aca="false">IF(基本情報入力シート!L62="", "",基本情報入力シート!L62)</f>
        <v/>
      </c>
      <c r="H100" s="567" t="str">
        <f aca="false">IF(基本情報入力シート!Q62="", "",基本情報入力シート!Q62)</f>
        <v/>
      </c>
      <c r="I100" s="567" t="str">
        <f aca="false">IF(基本情報入力シート!V62="", "",基本情報入力シート!V62)</f>
        <v/>
      </c>
      <c r="J100" s="567" t="str">
        <f aca="false">IF(基本情報入力シート!W62="", "",基本情報入力シート!W62)</f>
        <v/>
      </c>
      <c r="K100" s="567" t="str">
        <f aca="false">IF(基本情報入力シート!X62="", "",基本情報入力シート!X62)</f>
        <v/>
      </c>
      <c r="L100" s="542" t="str">
        <f aca="false">IF(基本情報入力シート!AC62=0, "",基本情報入力シート!AC62)</f>
        <v/>
      </c>
      <c r="M100" s="568" t="e">
        <f aca="false">IF(基本情報入力シート!AD62="", "",基本情報入力シート!AD62)</f>
        <v>#N/A</v>
      </c>
      <c r="N100" s="544"/>
      <c r="O100" s="545" t="e">
        <f aca="false">IFERROR(VLOOKUP(K100,【参考】数式用３!$A$2:$AD$48,MATCH(N100,【参考】数式用３!$C$4:$AD$4,0)+2,0),"")))</f>
        <v>#N/A</v>
      </c>
      <c r="P100" s="546"/>
      <c r="Q100" s="547" t="e">
        <f aca="false">IFERROR(VLOOKUP(K100,【参考】数式用３!$A$2:$AC$48,MATCH(P100,【参考】数式用３!$C$4:$AC$4,0)+2,0),"")))</f>
        <v>#N/A</v>
      </c>
      <c r="R100" s="548" t="s">
        <v>267</v>
      </c>
      <c r="S100" s="549"/>
      <c r="T100" s="550" t="s">
        <v>268</v>
      </c>
      <c r="U100" s="549"/>
      <c r="V100" s="550" t="s">
        <v>352</v>
      </c>
      <c r="W100" s="549"/>
      <c r="X100" s="550" t="s">
        <v>268</v>
      </c>
      <c r="Y100" s="549"/>
      <c r="Z100" s="550" t="s">
        <v>269</v>
      </c>
      <c r="AA100" s="550" t="s">
        <v>170</v>
      </c>
      <c r="AB100" s="550" t="str">
        <f aca="false">IF(S100&gt;=1,(W100*12+Y100)-(S100*12+U100)+1,"")</f>
        <v/>
      </c>
      <c r="AC100" s="551" t="s">
        <v>353</v>
      </c>
      <c r="AD100" s="552" t="str">
        <f aca="false">IFERROR(ROUNDDOWN(ROUND(L100*Q100,0)*M100,0)*AB100,"")</f>
        <v/>
      </c>
      <c r="AE100" s="553" t="e">
        <f aca="false">IFERROR(ROUNDDOWN(ROUNDDOWN(ROUND(L100*VLOOKUP(K100,【参考】数式用３!$A$2:$AC$48,MATCH("処遇改善加算Ⅳ",【参考】数式用３!$C$4:$O$4,0)+2,0),0)*M100,0)*AB100*0.5,0), "")),0),0),0))</f>
        <v>#N/A</v>
      </c>
      <c r="AF100" s="554"/>
      <c r="AG100" s="552" t="e">
        <f aca="false">IF(AND(AQ100&lt;&gt;"対象外", P100&lt;&gt;""),ROUNDDOWN(ROUND(L100*VLOOKUP(K100,【参考】数式用３!$A$2:$K$48,MATCH("ベア加算あり",【参考】数式用３!$C$4:$K$4,0)+2,0),0)*M100,0)*AB100,"")),0),0))</f>
        <v>#N/A</v>
      </c>
      <c r="AH100" s="555"/>
      <c r="AI100" s="554"/>
      <c r="AJ100" s="554"/>
      <c r="AK100" s="556"/>
      <c r="AL100" s="557"/>
      <c r="AM100" s="558" t="e">
        <f aca="false">IF(Q100="","",IF(Q100&lt;O100,"！加算の要件上は問題ありませんが、令和６年度末の加算率と比較して、令和７年度の加算率が低くなっています。",""))</f>
        <v>#N/A</v>
      </c>
      <c r="AN100" s="559"/>
      <c r="AO100" s="576" t="str">
        <f aca="false">IF(K100&lt;&gt;"","Q列に色付け","")</f>
        <v/>
      </c>
      <c r="AP100" s="561" t="e">
        <f aca="false">IF(AND(AE100&lt;&gt;0,AE100&lt;&gt;""),IF(AF100="○","入力済","未入力"),"")</f>
        <v>#N/A</v>
      </c>
      <c r="AQ100" s="126" t="e">
        <f aca="false">IFERROR((VLOOKUP(N100, 【参考】数式用３!$BE$5:$BE$13, 1,FALSE)), "対象外"))))</f>
        <v>#N/A</v>
      </c>
      <c r="AR100" s="126" t="e">
        <f aca="false">IF(AG100&lt;&gt;"",IF(AH100="○","入力済","未入力"),"")</f>
        <v>#N/A</v>
      </c>
      <c r="AS100" s="126" t="str">
        <f aca="false">IF(AND(P100&lt;&gt;"", AI100=""), "未入力", "入力済")</f>
        <v>入力済</v>
      </c>
      <c r="AT100" s="126" t="str">
        <f aca="false">IF(AND(P100&lt;&gt;"", P100&lt;&gt;"処遇改善加算Ⅳ", AJ100=""), "未入力", "入力済")</f>
        <v>入力済</v>
      </c>
      <c r="AU100" s="126" t="e">
        <f aca="false">IFERROR(VLOOKUP(K100, 【参考】数式用３!$BB$5:$BC$48, 2, FALSE), "")))</f>
        <v>#N/A</v>
      </c>
      <c r="AV100" s="126" t="e">
        <f aca="false">IF(AND(P100&lt;&gt;"処遇改善加算Ⅲ",P100&lt;&gt;"処遇改善加算Ⅳ", P100&lt;&gt;"", AU100&lt;&gt;"対象外"), 1,"")</f>
        <v>#N/A</v>
      </c>
      <c r="AW100" s="126" t="e">
        <f aca="false">IFERROR("_"&amp;VLOOKUP(K100, 【参考】数式用３!$AG$2:$AH$48, 2, FALSE), "")))</f>
        <v>#N/A</v>
      </c>
      <c r="AX100" s="560" t="str">
        <f aca="false">IF(AND(P100="処遇改善加算Ⅰ", AL100=""), "未入力","入力済")</f>
        <v>入力済</v>
      </c>
      <c r="AY100" s="560" t="str">
        <f aca="false">G100</f>
        <v/>
      </c>
    </row>
    <row r="101" customFormat="false" ht="14.4" hidden="false" customHeight="true" outlineLevel="0" collapsed="false">
      <c r="A101" s="539"/>
      <c r="B101" s="566"/>
      <c r="C101" s="566"/>
      <c r="D101" s="566"/>
      <c r="E101" s="566"/>
      <c r="F101" s="566"/>
      <c r="G101" s="567"/>
      <c r="H101" s="567"/>
      <c r="I101" s="567"/>
      <c r="J101" s="567"/>
      <c r="K101" s="567"/>
      <c r="L101" s="542"/>
      <c r="M101" s="568"/>
      <c r="N101" s="544"/>
      <c r="O101" s="545"/>
      <c r="P101" s="546"/>
      <c r="Q101" s="547"/>
      <c r="R101" s="548"/>
      <c r="S101" s="549"/>
      <c r="T101" s="550"/>
      <c r="U101" s="549"/>
      <c r="V101" s="550"/>
      <c r="W101" s="549"/>
      <c r="X101" s="550"/>
      <c r="Y101" s="549"/>
      <c r="Z101" s="550"/>
      <c r="AA101" s="550"/>
      <c r="AB101" s="550"/>
      <c r="AC101" s="551"/>
      <c r="AD101" s="552"/>
      <c r="AE101" s="553"/>
      <c r="AF101" s="554"/>
      <c r="AG101" s="552"/>
      <c r="AH101" s="555"/>
      <c r="AI101" s="554"/>
      <c r="AJ101" s="554"/>
      <c r="AK101" s="556"/>
      <c r="AL101" s="557"/>
      <c r="AM101" s="564" t="str">
        <f aca="false">IF(AND(P100&lt;&gt;"", OR(W100&lt;&gt;8,Y100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01" s="559"/>
      <c r="AO101" s="576"/>
      <c r="AP101" s="561"/>
      <c r="AQ101" s="126"/>
      <c r="AR101" s="126"/>
      <c r="AS101" s="126"/>
      <c r="AT101" s="126"/>
      <c r="AU101" s="126"/>
      <c r="AV101" s="126"/>
      <c r="AW101" s="126"/>
      <c r="AX101" s="560"/>
      <c r="AY101" s="560"/>
    </row>
    <row r="102" customFormat="false" ht="14.4" hidden="false" customHeight="true" outlineLevel="0" collapsed="false">
      <c r="A102" s="539"/>
      <c r="B102" s="566"/>
      <c r="C102" s="566"/>
      <c r="D102" s="566"/>
      <c r="E102" s="566"/>
      <c r="F102" s="566"/>
      <c r="G102" s="567"/>
      <c r="H102" s="567"/>
      <c r="I102" s="567"/>
      <c r="J102" s="567"/>
      <c r="K102" s="567"/>
      <c r="L102" s="542"/>
      <c r="M102" s="568"/>
      <c r="N102" s="544"/>
      <c r="O102" s="545"/>
      <c r="P102" s="546"/>
      <c r="Q102" s="547"/>
      <c r="R102" s="548"/>
      <c r="S102" s="549"/>
      <c r="T102" s="550"/>
      <c r="U102" s="549"/>
      <c r="V102" s="550"/>
      <c r="W102" s="549"/>
      <c r="X102" s="550"/>
      <c r="Y102" s="549"/>
      <c r="Z102" s="550"/>
      <c r="AA102" s="550"/>
      <c r="AB102" s="550"/>
      <c r="AC102" s="551"/>
      <c r="AD102" s="552"/>
      <c r="AE102" s="553"/>
      <c r="AF102" s="554"/>
      <c r="AG102" s="552"/>
      <c r="AH102" s="555"/>
      <c r="AI102" s="554"/>
      <c r="AJ102" s="554"/>
      <c r="AK102" s="556"/>
      <c r="AL102" s="557"/>
      <c r="AM102" s="564"/>
      <c r="AN102" s="559"/>
      <c r="AO102" s="576"/>
      <c r="AP102" s="561"/>
      <c r="AQ102" s="126"/>
      <c r="AR102" s="126"/>
      <c r="AS102" s="126"/>
      <c r="AT102" s="126"/>
      <c r="AU102" s="126"/>
      <c r="AV102" s="126"/>
      <c r="AW102" s="126"/>
      <c r="AX102" s="560"/>
      <c r="AY102" s="560"/>
    </row>
    <row r="103" customFormat="false" ht="30" hidden="false" customHeight="true" outlineLevel="0" collapsed="false">
      <c r="A103" s="539"/>
      <c r="B103" s="566"/>
      <c r="C103" s="566"/>
      <c r="D103" s="566"/>
      <c r="E103" s="566"/>
      <c r="F103" s="566"/>
      <c r="G103" s="567"/>
      <c r="H103" s="567"/>
      <c r="I103" s="567"/>
      <c r="J103" s="567"/>
      <c r="K103" s="567"/>
      <c r="L103" s="542"/>
      <c r="M103" s="568"/>
      <c r="N103" s="544"/>
      <c r="O103" s="545"/>
      <c r="P103" s="546"/>
      <c r="Q103" s="547"/>
      <c r="R103" s="548"/>
      <c r="S103" s="549"/>
      <c r="T103" s="550"/>
      <c r="U103" s="549"/>
      <c r="V103" s="550"/>
      <c r="W103" s="549"/>
      <c r="X103" s="550"/>
      <c r="Y103" s="549"/>
      <c r="Z103" s="550"/>
      <c r="AA103" s="550"/>
      <c r="AB103" s="550"/>
      <c r="AC103" s="551"/>
      <c r="AD103" s="552"/>
      <c r="AE103" s="553"/>
      <c r="AF103" s="554"/>
      <c r="AG103" s="552"/>
      <c r="AH103" s="555"/>
      <c r="AI103" s="554"/>
      <c r="AJ103" s="554"/>
      <c r="AK103" s="556"/>
      <c r="AL103" s="557"/>
      <c r="AM103" s="565" t="str">
        <f aca="false">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559"/>
      <c r="AO103" s="576"/>
      <c r="AP103" s="561"/>
      <c r="AQ103" s="126"/>
      <c r="AR103" s="126"/>
      <c r="AS103" s="126"/>
      <c r="AT103" s="126"/>
      <c r="AU103" s="126"/>
      <c r="AV103" s="126"/>
      <c r="AW103" s="126"/>
      <c r="AX103" s="560"/>
      <c r="AY103" s="560"/>
    </row>
    <row r="104" customFormat="false" ht="30" hidden="false" customHeight="true" outlineLevel="0" collapsed="false">
      <c r="A104" s="539" t="n">
        <v>24</v>
      </c>
      <c r="B104" s="566" t="str">
        <f aca="false">IF(基本情報入力シート!B63="", "",基本情報入力シート!B63)</f>
        <v/>
      </c>
      <c r="C104" s="566"/>
      <c r="D104" s="566"/>
      <c r="E104" s="566"/>
      <c r="F104" s="566"/>
      <c r="G104" s="567" t="str">
        <f aca="false">IF(基本情報入力シート!L63="", "",基本情報入力シート!L63)</f>
        <v/>
      </c>
      <c r="H104" s="567" t="str">
        <f aca="false">IF(基本情報入力シート!Q63="", "",基本情報入力シート!Q63)</f>
        <v/>
      </c>
      <c r="I104" s="567" t="str">
        <f aca="false">IF(基本情報入力シート!V63="", "",基本情報入力シート!V63)</f>
        <v/>
      </c>
      <c r="J104" s="567" t="str">
        <f aca="false">IF(基本情報入力シート!W63="", "",基本情報入力シート!W63)</f>
        <v/>
      </c>
      <c r="K104" s="567" t="str">
        <f aca="false">IF(基本情報入力シート!X63="", "",基本情報入力シート!X63)</f>
        <v/>
      </c>
      <c r="L104" s="542" t="str">
        <f aca="false">IF(基本情報入力シート!AC63=0, "",基本情報入力シート!AC63)</f>
        <v/>
      </c>
      <c r="M104" s="568" t="e">
        <f aca="false">IF(基本情報入力シート!AD63="", "",基本情報入力シート!AD63)</f>
        <v>#N/A</v>
      </c>
      <c r="N104" s="544"/>
      <c r="O104" s="545" t="e">
        <f aca="false">IFERROR(VLOOKUP(K104,【参考】数式用３!$A$2:$AD$48,MATCH(N104,【参考】数式用３!$C$4:$AD$4,0)+2,0),"")))</f>
        <v>#N/A</v>
      </c>
      <c r="P104" s="546"/>
      <c r="Q104" s="547" t="e">
        <f aca="false">IFERROR(VLOOKUP(K104,【参考】数式用３!$A$2:$AC$48,MATCH(P104,【参考】数式用３!$C$4:$AC$4,0)+2,0),"")))</f>
        <v>#N/A</v>
      </c>
      <c r="R104" s="548" t="s">
        <v>267</v>
      </c>
      <c r="S104" s="549"/>
      <c r="T104" s="550" t="s">
        <v>268</v>
      </c>
      <c r="U104" s="549"/>
      <c r="V104" s="550" t="s">
        <v>352</v>
      </c>
      <c r="W104" s="549"/>
      <c r="X104" s="550" t="s">
        <v>268</v>
      </c>
      <c r="Y104" s="549"/>
      <c r="Z104" s="550" t="s">
        <v>269</v>
      </c>
      <c r="AA104" s="550" t="s">
        <v>170</v>
      </c>
      <c r="AB104" s="550" t="str">
        <f aca="false">IF(S104&gt;=1,(W104*12+Y104)-(S104*12+U104)+1,"")</f>
        <v/>
      </c>
      <c r="AC104" s="551" t="s">
        <v>353</v>
      </c>
      <c r="AD104" s="552" t="str">
        <f aca="false">IFERROR(ROUNDDOWN(ROUND(L104*Q104,0)*M104,0)*AB104,"")</f>
        <v/>
      </c>
      <c r="AE104" s="553" t="e">
        <f aca="false">IFERROR(ROUNDDOWN(ROUNDDOWN(ROUND(L104*VLOOKUP(K104,【参考】数式用３!$A$2:$AC$48,MATCH("処遇改善加算Ⅳ",【参考】数式用３!$C$4:$O$4,0)+2,0),0)*M104,0)*AB104*0.5,0), "")),0),0),0))</f>
        <v>#N/A</v>
      </c>
      <c r="AF104" s="554"/>
      <c r="AG104" s="552" t="e">
        <f aca="false">IF(AND(AQ104&lt;&gt;"対象外", P104&lt;&gt;""),ROUNDDOWN(ROUND(L104*VLOOKUP(K104,【参考】数式用３!$A$2:$K$48,MATCH("ベア加算あり",【参考】数式用３!$C$4:$K$4,0)+2,0),0)*M104,0)*AB104,"")),0),0))</f>
        <v>#N/A</v>
      </c>
      <c r="AH104" s="555"/>
      <c r="AI104" s="554"/>
      <c r="AJ104" s="554"/>
      <c r="AK104" s="556"/>
      <c r="AL104" s="557"/>
      <c r="AM104" s="558" t="e">
        <f aca="false">IF(Q104="","",IF(Q104&lt;O104,"！加算の要件上は問題ありませんが、令和６年度末の加算率と比較して、令和７年度の加算率が低くなっています。",""))</f>
        <v>#N/A</v>
      </c>
      <c r="AN104" s="559"/>
      <c r="AO104" s="560" t="str">
        <f aca="false">IF(K104&lt;&gt;"","Q列に色付け","")</f>
        <v/>
      </c>
      <c r="AP104" s="561" t="e">
        <f aca="false">IF(AND(AE104&lt;&gt;0,AE104&lt;&gt;""),IF(AF104="○","入力済","未入力"),"")</f>
        <v>#N/A</v>
      </c>
      <c r="AQ104" s="126" t="e">
        <f aca="false">IFERROR((VLOOKUP(N104, 【参考】数式用３!$BE$5:$BE$13, 1,FALSE)), "対象外"))))</f>
        <v>#N/A</v>
      </c>
      <c r="AR104" s="126" t="e">
        <f aca="false">IF(AG104&lt;&gt;"",IF(AH104="○","入力済","未入力"),"")</f>
        <v>#N/A</v>
      </c>
      <c r="AS104" s="126" t="str">
        <f aca="false">IF(AND(P104&lt;&gt;"", AI104=""), "未入力", "入力済")</f>
        <v>入力済</v>
      </c>
      <c r="AT104" s="126" t="str">
        <f aca="false">IF(AND(P104&lt;&gt;"", P104&lt;&gt;"処遇改善加算Ⅳ", AJ104=""), "未入力", "入力済")</f>
        <v>入力済</v>
      </c>
      <c r="AU104" s="126" t="e">
        <f aca="false">IFERROR(VLOOKUP(K104, 【参考】数式用３!$BB$5:$BC$48, 2, FALSE), "")))</f>
        <v>#N/A</v>
      </c>
      <c r="AV104" s="126" t="e">
        <f aca="false">IF(AND(P104&lt;&gt;"処遇改善加算Ⅲ",P104&lt;&gt;"処遇改善加算Ⅳ", P104&lt;&gt;"", AU104&lt;&gt;"対象外"), 1,"")</f>
        <v>#N/A</v>
      </c>
      <c r="AW104" s="126" t="e">
        <f aca="false">IFERROR("_"&amp;VLOOKUP(K104, 【参考】数式用３!$AG$2:$AH$48, 2, FALSE), "")))</f>
        <v>#N/A</v>
      </c>
      <c r="AX104" s="560" t="str">
        <f aca="false">IF(AND(P104="処遇改善加算Ⅰ", AL104=""), "未入力","入力済")</f>
        <v>入力済</v>
      </c>
      <c r="AY104" s="560" t="str">
        <f aca="false">G104</f>
        <v/>
      </c>
    </row>
    <row r="105" customFormat="false" ht="14.4" hidden="false" customHeight="true" outlineLevel="0" collapsed="false">
      <c r="A105" s="539"/>
      <c r="B105" s="566"/>
      <c r="C105" s="566"/>
      <c r="D105" s="566"/>
      <c r="E105" s="566"/>
      <c r="F105" s="566"/>
      <c r="G105" s="567"/>
      <c r="H105" s="567"/>
      <c r="I105" s="567"/>
      <c r="J105" s="567"/>
      <c r="K105" s="567"/>
      <c r="L105" s="542"/>
      <c r="M105" s="568"/>
      <c r="N105" s="544"/>
      <c r="O105" s="545"/>
      <c r="P105" s="546"/>
      <c r="Q105" s="547"/>
      <c r="R105" s="548"/>
      <c r="S105" s="549"/>
      <c r="T105" s="550"/>
      <c r="U105" s="549"/>
      <c r="V105" s="550"/>
      <c r="W105" s="549"/>
      <c r="X105" s="550"/>
      <c r="Y105" s="549"/>
      <c r="Z105" s="550"/>
      <c r="AA105" s="550"/>
      <c r="AB105" s="550"/>
      <c r="AC105" s="551"/>
      <c r="AD105" s="552"/>
      <c r="AE105" s="553"/>
      <c r="AF105" s="554"/>
      <c r="AG105" s="552"/>
      <c r="AH105" s="555"/>
      <c r="AI105" s="554"/>
      <c r="AJ105" s="554"/>
      <c r="AK105" s="556"/>
      <c r="AL105" s="557"/>
      <c r="AM105" s="564" t="str">
        <f aca="false">IF(AND(P104&lt;&gt;"", OR(W104&lt;&gt;8,Y104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05" s="559"/>
      <c r="AO105" s="560"/>
      <c r="AP105" s="561"/>
      <c r="AQ105" s="126"/>
      <c r="AR105" s="126"/>
      <c r="AS105" s="126"/>
      <c r="AT105" s="126"/>
      <c r="AU105" s="126"/>
      <c r="AV105" s="126"/>
      <c r="AW105" s="126"/>
      <c r="AX105" s="560"/>
      <c r="AY105" s="560"/>
    </row>
    <row r="106" customFormat="false" ht="14.4" hidden="false" customHeight="true" outlineLevel="0" collapsed="false">
      <c r="A106" s="539"/>
      <c r="B106" s="566"/>
      <c r="C106" s="566"/>
      <c r="D106" s="566"/>
      <c r="E106" s="566"/>
      <c r="F106" s="566"/>
      <c r="G106" s="567"/>
      <c r="H106" s="567"/>
      <c r="I106" s="567"/>
      <c r="J106" s="567"/>
      <c r="K106" s="567"/>
      <c r="L106" s="542"/>
      <c r="M106" s="568"/>
      <c r="N106" s="544"/>
      <c r="O106" s="545"/>
      <c r="P106" s="546"/>
      <c r="Q106" s="547"/>
      <c r="R106" s="548"/>
      <c r="S106" s="549"/>
      <c r="T106" s="550"/>
      <c r="U106" s="549"/>
      <c r="V106" s="550"/>
      <c r="W106" s="549"/>
      <c r="X106" s="550"/>
      <c r="Y106" s="549"/>
      <c r="Z106" s="550"/>
      <c r="AA106" s="550"/>
      <c r="AB106" s="550"/>
      <c r="AC106" s="551"/>
      <c r="AD106" s="552"/>
      <c r="AE106" s="553"/>
      <c r="AF106" s="554"/>
      <c r="AG106" s="552"/>
      <c r="AH106" s="555"/>
      <c r="AI106" s="554"/>
      <c r="AJ106" s="554"/>
      <c r="AK106" s="556"/>
      <c r="AL106" s="557"/>
      <c r="AM106" s="564"/>
      <c r="AN106" s="559"/>
      <c r="AO106" s="560"/>
      <c r="AP106" s="561"/>
      <c r="AQ106" s="126"/>
      <c r="AR106" s="126"/>
      <c r="AS106" s="126"/>
      <c r="AT106" s="126"/>
      <c r="AU106" s="126"/>
      <c r="AV106" s="126"/>
      <c r="AW106" s="126"/>
      <c r="AX106" s="560"/>
      <c r="AY106" s="560"/>
    </row>
    <row r="107" customFormat="false" ht="30" hidden="false" customHeight="true" outlineLevel="0" collapsed="false">
      <c r="A107" s="539"/>
      <c r="B107" s="566"/>
      <c r="C107" s="566"/>
      <c r="D107" s="566"/>
      <c r="E107" s="566"/>
      <c r="F107" s="566"/>
      <c r="G107" s="567"/>
      <c r="H107" s="567"/>
      <c r="I107" s="567"/>
      <c r="J107" s="567"/>
      <c r="K107" s="567"/>
      <c r="L107" s="542"/>
      <c r="M107" s="568"/>
      <c r="N107" s="544"/>
      <c r="O107" s="545"/>
      <c r="P107" s="546"/>
      <c r="Q107" s="547"/>
      <c r="R107" s="548"/>
      <c r="S107" s="549"/>
      <c r="T107" s="550"/>
      <c r="U107" s="549"/>
      <c r="V107" s="550"/>
      <c r="W107" s="549"/>
      <c r="X107" s="550"/>
      <c r="Y107" s="549"/>
      <c r="Z107" s="550"/>
      <c r="AA107" s="550"/>
      <c r="AB107" s="550"/>
      <c r="AC107" s="551"/>
      <c r="AD107" s="552"/>
      <c r="AE107" s="553"/>
      <c r="AF107" s="554"/>
      <c r="AG107" s="552"/>
      <c r="AH107" s="555"/>
      <c r="AI107" s="554"/>
      <c r="AJ107" s="554"/>
      <c r="AK107" s="556"/>
      <c r="AL107" s="557"/>
      <c r="AM107" s="565" t="str">
        <f aca="false">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559"/>
      <c r="AO107" s="560"/>
      <c r="AP107" s="561"/>
      <c r="AQ107" s="126"/>
      <c r="AR107" s="126"/>
      <c r="AS107" s="126"/>
      <c r="AT107" s="126"/>
      <c r="AU107" s="126"/>
      <c r="AV107" s="126"/>
      <c r="AW107" s="126"/>
      <c r="AX107" s="560"/>
      <c r="AY107" s="560"/>
    </row>
    <row r="108" customFormat="false" ht="30" hidden="false" customHeight="true" outlineLevel="0" collapsed="false">
      <c r="A108" s="539" t="n">
        <v>25</v>
      </c>
      <c r="B108" s="566" t="str">
        <f aca="false">IF(基本情報入力シート!B64="", "",基本情報入力シート!B64)</f>
        <v/>
      </c>
      <c r="C108" s="566"/>
      <c r="D108" s="566"/>
      <c r="E108" s="566"/>
      <c r="F108" s="566"/>
      <c r="G108" s="567" t="str">
        <f aca="false">IF(基本情報入力シート!L64="", "",基本情報入力シート!L64)</f>
        <v/>
      </c>
      <c r="H108" s="567" t="str">
        <f aca="false">IF(基本情報入力シート!Q64="", "",基本情報入力シート!Q64)</f>
        <v/>
      </c>
      <c r="I108" s="567" t="str">
        <f aca="false">IF(基本情報入力シート!V64="", "",基本情報入力シート!V64)</f>
        <v/>
      </c>
      <c r="J108" s="567" t="str">
        <f aca="false">IF(基本情報入力シート!W64="", "",基本情報入力シート!W64)</f>
        <v/>
      </c>
      <c r="K108" s="567" t="str">
        <f aca="false">IF(基本情報入力シート!X64="", "",基本情報入力シート!X64)</f>
        <v/>
      </c>
      <c r="L108" s="542" t="str">
        <f aca="false">IF(基本情報入力シート!AC64=0, "",基本情報入力シート!AC64)</f>
        <v/>
      </c>
      <c r="M108" s="568" t="e">
        <f aca="false">IF(基本情報入力シート!AD64="", "",基本情報入力シート!AD64)</f>
        <v>#N/A</v>
      </c>
      <c r="N108" s="544"/>
      <c r="O108" s="545" t="e">
        <f aca="false">IFERROR(VLOOKUP(K108,【参考】数式用３!$A$2:$AD$48,MATCH(N108,【参考】数式用３!$C$4:$AD$4,0)+2,0),"")))</f>
        <v>#N/A</v>
      </c>
      <c r="P108" s="546"/>
      <c r="Q108" s="547" t="e">
        <f aca="false">IFERROR(VLOOKUP(K108,【参考】数式用３!$A$2:$AC$48,MATCH(P108,【参考】数式用３!$C$4:$AC$4,0)+2,0),"")))</f>
        <v>#N/A</v>
      </c>
      <c r="R108" s="548" t="s">
        <v>267</v>
      </c>
      <c r="S108" s="549"/>
      <c r="T108" s="550" t="s">
        <v>268</v>
      </c>
      <c r="U108" s="549"/>
      <c r="V108" s="550" t="s">
        <v>352</v>
      </c>
      <c r="W108" s="549"/>
      <c r="X108" s="550" t="s">
        <v>268</v>
      </c>
      <c r="Y108" s="549"/>
      <c r="Z108" s="550" t="s">
        <v>269</v>
      </c>
      <c r="AA108" s="550" t="s">
        <v>170</v>
      </c>
      <c r="AB108" s="550" t="str">
        <f aca="false">IF(S108&gt;=1,(W108*12+Y108)-(S108*12+U108)+1,"")</f>
        <v/>
      </c>
      <c r="AC108" s="551" t="s">
        <v>353</v>
      </c>
      <c r="AD108" s="552" t="str">
        <f aca="false">IFERROR(ROUNDDOWN(ROUND(L108*Q108,0)*M108,0)*AB108,"")</f>
        <v/>
      </c>
      <c r="AE108" s="553" t="e">
        <f aca="false">IFERROR(ROUNDDOWN(ROUNDDOWN(ROUND(L108*VLOOKUP(K108,【参考】数式用３!$A$2:$AC$48,MATCH("処遇改善加算Ⅳ",【参考】数式用３!$C$4:$O$4,0)+2,0),0)*M108,0)*AB108*0.5,0), "")),0),0),0))</f>
        <v>#N/A</v>
      </c>
      <c r="AF108" s="554"/>
      <c r="AG108" s="552" t="e">
        <f aca="false">IF(AND(AQ108&lt;&gt;"対象外", P108&lt;&gt;""),ROUNDDOWN(ROUND(L108*VLOOKUP(K108,【参考】数式用３!$A$2:$K$48,MATCH("ベア加算あり",【参考】数式用３!$C$4:$K$4,0)+2,0),0)*M108,0)*AB108,"")),0),0))</f>
        <v>#N/A</v>
      </c>
      <c r="AH108" s="555"/>
      <c r="AI108" s="554"/>
      <c r="AJ108" s="554"/>
      <c r="AK108" s="556"/>
      <c r="AL108" s="557"/>
      <c r="AM108" s="558" t="e">
        <f aca="false">IF(Q108="","",IF(Q108&lt;O108,"！加算の要件上は問題ありませんが、令和６年度末の加算率と比較して、令和７年度の加算率が低くなっています。",""))</f>
        <v>#N/A</v>
      </c>
      <c r="AN108" s="559"/>
      <c r="AO108" s="562" t="str">
        <f aca="false">IF(K108&lt;&gt;"","Q列に色付け","")</f>
        <v/>
      </c>
      <c r="AP108" s="561" t="e">
        <f aca="false">IF(AND(AE108&lt;&gt;0,AE108&lt;&gt;""),IF(AF108="○","入力済","未入力"),"")</f>
        <v>#N/A</v>
      </c>
      <c r="AQ108" s="126" t="e">
        <f aca="false">IFERROR((VLOOKUP(N108, 【参考】数式用３!$BE$5:$BE$13, 1,FALSE)), "対象外"))))</f>
        <v>#N/A</v>
      </c>
      <c r="AR108" s="126" t="e">
        <f aca="false">IF(AG108&lt;&gt;"",IF(AH108="○","入力済","未入力"),"")</f>
        <v>#N/A</v>
      </c>
      <c r="AS108" s="126" t="str">
        <f aca="false">IF(AND(P108&lt;&gt;"", AI108=""), "未入力", "入力済")</f>
        <v>入力済</v>
      </c>
      <c r="AT108" s="126" t="str">
        <f aca="false">IF(AND(P108&lt;&gt;"", P108&lt;&gt;"処遇改善加算Ⅳ", AJ108=""), "未入力", "入力済")</f>
        <v>入力済</v>
      </c>
      <c r="AU108" s="126" t="e">
        <f aca="false">IFERROR(VLOOKUP(K108, 【参考】数式用３!$BB$5:$BC$48, 2, FALSE), "")))</f>
        <v>#N/A</v>
      </c>
      <c r="AV108" s="126" t="e">
        <f aca="false">IF(AND(P108&lt;&gt;"処遇改善加算Ⅲ",P108&lt;&gt;"処遇改善加算Ⅳ", P108&lt;&gt;"", AU108&lt;&gt;"対象外"), 1,"")</f>
        <v>#N/A</v>
      </c>
      <c r="AW108" s="126" t="e">
        <f aca="false">IFERROR("_"&amp;VLOOKUP(K108, 【参考】数式用３!$AG$2:$AH$48, 2, FALSE), "")))</f>
        <v>#N/A</v>
      </c>
      <c r="AX108" s="560" t="str">
        <f aca="false">IF(AND(P108="処遇改善加算Ⅰ", AL108=""), "未入力","入力済")</f>
        <v>入力済</v>
      </c>
      <c r="AY108" s="560" t="str">
        <f aca="false">G108</f>
        <v/>
      </c>
    </row>
    <row r="109" customFormat="false" ht="14.4" hidden="false" customHeight="true" outlineLevel="0" collapsed="false">
      <c r="A109" s="539"/>
      <c r="B109" s="566"/>
      <c r="C109" s="566"/>
      <c r="D109" s="566"/>
      <c r="E109" s="566"/>
      <c r="F109" s="566"/>
      <c r="G109" s="567"/>
      <c r="H109" s="567"/>
      <c r="I109" s="567"/>
      <c r="J109" s="567"/>
      <c r="K109" s="567"/>
      <c r="L109" s="542"/>
      <c r="M109" s="568"/>
      <c r="N109" s="544"/>
      <c r="O109" s="545"/>
      <c r="P109" s="546"/>
      <c r="Q109" s="547"/>
      <c r="R109" s="548"/>
      <c r="S109" s="549"/>
      <c r="T109" s="550"/>
      <c r="U109" s="549"/>
      <c r="V109" s="550"/>
      <c r="W109" s="549"/>
      <c r="X109" s="550"/>
      <c r="Y109" s="549"/>
      <c r="Z109" s="550"/>
      <c r="AA109" s="550"/>
      <c r="AB109" s="550"/>
      <c r="AC109" s="551"/>
      <c r="AD109" s="552"/>
      <c r="AE109" s="553"/>
      <c r="AF109" s="554"/>
      <c r="AG109" s="552"/>
      <c r="AH109" s="555"/>
      <c r="AI109" s="554"/>
      <c r="AJ109" s="554"/>
      <c r="AK109" s="556"/>
      <c r="AL109" s="557"/>
      <c r="AM109" s="564" t="str">
        <f aca="false">IF(AND(P108&lt;&gt;"", OR(W108&lt;&gt;8,Y108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09" s="559"/>
      <c r="AO109" s="562"/>
      <c r="AP109" s="561"/>
      <c r="AQ109" s="126"/>
      <c r="AR109" s="126"/>
      <c r="AS109" s="126"/>
      <c r="AT109" s="126"/>
      <c r="AU109" s="126"/>
      <c r="AV109" s="126"/>
      <c r="AW109" s="126"/>
      <c r="AX109" s="560"/>
      <c r="AY109" s="560"/>
    </row>
    <row r="110" customFormat="false" ht="14.4" hidden="false" customHeight="true" outlineLevel="0" collapsed="false">
      <c r="A110" s="539"/>
      <c r="B110" s="566"/>
      <c r="C110" s="566"/>
      <c r="D110" s="566"/>
      <c r="E110" s="566"/>
      <c r="F110" s="566"/>
      <c r="G110" s="567"/>
      <c r="H110" s="567"/>
      <c r="I110" s="567"/>
      <c r="J110" s="567"/>
      <c r="K110" s="567"/>
      <c r="L110" s="542"/>
      <c r="M110" s="568"/>
      <c r="N110" s="544"/>
      <c r="O110" s="545"/>
      <c r="P110" s="546"/>
      <c r="Q110" s="547"/>
      <c r="R110" s="548"/>
      <c r="S110" s="549"/>
      <c r="T110" s="550"/>
      <c r="U110" s="549"/>
      <c r="V110" s="550"/>
      <c r="W110" s="549"/>
      <c r="X110" s="550"/>
      <c r="Y110" s="549"/>
      <c r="Z110" s="550"/>
      <c r="AA110" s="550"/>
      <c r="AB110" s="550"/>
      <c r="AC110" s="551"/>
      <c r="AD110" s="552"/>
      <c r="AE110" s="553"/>
      <c r="AF110" s="554"/>
      <c r="AG110" s="552"/>
      <c r="AH110" s="555"/>
      <c r="AI110" s="554"/>
      <c r="AJ110" s="554"/>
      <c r="AK110" s="556"/>
      <c r="AL110" s="557"/>
      <c r="AM110" s="564"/>
      <c r="AN110" s="559"/>
      <c r="AO110" s="562"/>
      <c r="AP110" s="561"/>
      <c r="AQ110" s="126"/>
      <c r="AR110" s="126"/>
      <c r="AS110" s="126"/>
      <c r="AT110" s="126"/>
      <c r="AU110" s="126"/>
      <c r="AV110" s="126"/>
      <c r="AW110" s="126"/>
      <c r="AX110" s="560"/>
      <c r="AY110" s="560"/>
    </row>
    <row r="111" customFormat="false" ht="30" hidden="false" customHeight="true" outlineLevel="0" collapsed="false">
      <c r="A111" s="539"/>
      <c r="B111" s="566"/>
      <c r="C111" s="566"/>
      <c r="D111" s="566"/>
      <c r="E111" s="566"/>
      <c r="F111" s="566"/>
      <c r="G111" s="567"/>
      <c r="H111" s="567"/>
      <c r="I111" s="567"/>
      <c r="J111" s="567"/>
      <c r="K111" s="567"/>
      <c r="L111" s="542"/>
      <c r="M111" s="568"/>
      <c r="N111" s="544"/>
      <c r="O111" s="545"/>
      <c r="P111" s="546"/>
      <c r="Q111" s="547"/>
      <c r="R111" s="548"/>
      <c r="S111" s="549"/>
      <c r="T111" s="550"/>
      <c r="U111" s="549"/>
      <c r="V111" s="550"/>
      <c r="W111" s="549"/>
      <c r="X111" s="550"/>
      <c r="Y111" s="549"/>
      <c r="Z111" s="550"/>
      <c r="AA111" s="550"/>
      <c r="AB111" s="550"/>
      <c r="AC111" s="551"/>
      <c r="AD111" s="552"/>
      <c r="AE111" s="553"/>
      <c r="AF111" s="554"/>
      <c r="AG111" s="552"/>
      <c r="AH111" s="555"/>
      <c r="AI111" s="554"/>
      <c r="AJ111" s="554"/>
      <c r="AK111" s="556"/>
      <c r="AL111" s="557"/>
      <c r="AM111" s="565" t="str">
        <f aca="false">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559"/>
      <c r="AO111" s="562"/>
      <c r="AP111" s="561"/>
      <c r="AQ111" s="126"/>
      <c r="AR111" s="126"/>
      <c r="AS111" s="126"/>
      <c r="AT111" s="126"/>
      <c r="AU111" s="126"/>
      <c r="AV111" s="126"/>
      <c r="AW111" s="126"/>
      <c r="AX111" s="560"/>
      <c r="AY111" s="560"/>
    </row>
    <row r="112" customFormat="false" ht="30" hidden="false" customHeight="true" outlineLevel="0" collapsed="false">
      <c r="A112" s="539" t="n">
        <v>26</v>
      </c>
      <c r="B112" s="566" t="str">
        <f aca="false">IF(基本情報入力シート!B65="", "",基本情報入力シート!B65)</f>
        <v/>
      </c>
      <c r="C112" s="566"/>
      <c r="D112" s="566"/>
      <c r="E112" s="566"/>
      <c r="F112" s="566"/>
      <c r="G112" s="567" t="str">
        <f aca="false">IF(基本情報入力シート!L65="", "",基本情報入力シート!L65)</f>
        <v/>
      </c>
      <c r="H112" s="567" t="str">
        <f aca="false">IF(基本情報入力シート!Q65="", "",基本情報入力シート!Q65)</f>
        <v/>
      </c>
      <c r="I112" s="567" t="str">
        <f aca="false">IF(基本情報入力シート!V65="", "",基本情報入力シート!V65)</f>
        <v/>
      </c>
      <c r="J112" s="567" t="str">
        <f aca="false">IF(基本情報入力シート!W65="", "",基本情報入力シート!W65)</f>
        <v/>
      </c>
      <c r="K112" s="567" t="str">
        <f aca="false">IF(基本情報入力シート!X65="", "",基本情報入力シート!X65)</f>
        <v/>
      </c>
      <c r="L112" s="542" t="str">
        <f aca="false">IF(基本情報入力シート!AC65=0, "",基本情報入力シート!AC65)</f>
        <v/>
      </c>
      <c r="M112" s="568" t="e">
        <f aca="false">IF(基本情報入力シート!AD65="", "",基本情報入力シート!AD65)</f>
        <v>#N/A</v>
      </c>
      <c r="N112" s="544"/>
      <c r="O112" s="545" t="e">
        <f aca="false">IFERROR(VLOOKUP(K112,【参考】数式用３!$A$2:$AD$48,MATCH(N112,【参考】数式用３!$C$4:$AD$4,0)+2,0),"")))</f>
        <v>#N/A</v>
      </c>
      <c r="P112" s="546"/>
      <c r="Q112" s="547" t="e">
        <f aca="false">IFERROR(VLOOKUP(K112,【参考】数式用３!$A$2:$AC$48,MATCH(P112,【参考】数式用３!$C$4:$AC$4,0)+2,0),"")))</f>
        <v>#N/A</v>
      </c>
      <c r="R112" s="548" t="s">
        <v>267</v>
      </c>
      <c r="S112" s="549"/>
      <c r="T112" s="550" t="s">
        <v>268</v>
      </c>
      <c r="U112" s="549"/>
      <c r="V112" s="550" t="s">
        <v>352</v>
      </c>
      <c r="W112" s="549"/>
      <c r="X112" s="550" t="s">
        <v>268</v>
      </c>
      <c r="Y112" s="549"/>
      <c r="Z112" s="550" t="s">
        <v>269</v>
      </c>
      <c r="AA112" s="550" t="s">
        <v>170</v>
      </c>
      <c r="AB112" s="550" t="str">
        <f aca="false">IF(S112&gt;=1,(W112*12+Y112)-(S112*12+U112)+1,"")</f>
        <v/>
      </c>
      <c r="AC112" s="551" t="s">
        <v>353</v>
      </c>
      <c r="AD112" s="552" t="str">
        <f aca="false">IFERROR(ROUNDDOWN(ROUND(L112*Q112,0)*M112,0)*AB112,"")</f>
        <v/>
      </c>
      <c r="AE112" s="553" t="e">
        <f aca="false">IFERROR(ROUNDDOWN(ROUNDDOWN(ROUND(L112*VLOOKUP(K112,【参考】数式用３!$A$2:$AC$48,MATCH("処遇改善加算Ⅳ",【参考】数式用３!$C$4:$O$4,0)+2,0),0)*M112,0)*AB112*0.5,0), "")),0),0),0))</f>
        <v>#N/A</v>
      </c>
      <c r="AF112" s="554"/>
      <c r="AG112" s="552" t="e">
        <f aca="false">IF(AND(AQ112&lt;&gt;"対象外", P112&lt;&gt;""),ROUNDDOWN(ROUND(L112*VLOOKUP(K112,【参考】数式用３!$A$2:$K$48,MATCH("ベア加算あり",【参考】数式用３!$C$4:$K$4,0)+2,0),0)*M112,0)*AB112,"")),0),0))</f>
        <v>#N/A</v>
      </c>
      <c r="AH112" s="555"/>
      <c r="AI112" s="554"/>
      <c r="AJ112" s="554"/>
      <c r="AK112" s="556"/>
      <c r="AL112" s="557"/>
      <c r="AM112" s="558" t="e">
        <f aca="false">IF(Q112="","",IF(Q112&lt;O112,"！加算の要件上は問題ありませんが、令和６年度末の加算率と比較して、令和７年度の加算率が低くなっています。",""))</f>
        <v>#N/A</v>
      </c>
      <c r="AN112" s="559"/>
      <c r="AO112" s="560" t="str">
        <f aca="false">IF(K112&lt;&gt;"","Q列に色付け","")</f>
        <v/>
      </c>
      <c r="AP112" s="561" t="e">
        <f aca="false">IF(AND(AE112&lt;&gt;0,AE112&lt;&gt;""),IF(AF112="○","入力済","未入力"),"")</f>
        <v>#N/A</v>
      </c>
      <c r="AQ112" s="126" t="e">
        <f aca="false">IFERROR((VLOOKUP(N112, 【参考】数式用３!$BE$5:$BE$13, 1,FALSE)), "対象外"))))</f>
        <v>#N/A</v>
      </c>
      <c r="AR112" s="126" t="e">
        <f aca="false">IF(AG112&lt;&gt;"",IF(AH112="○","入力済","未入力"),"")</f>
        <v>#N/A</v>
      </c>
      <c r="AS112" s="126" t="str">
        <f aca="false">IF(AND(P112&lt;&gt;"", AI112=""), "未入力", "入力済")</f>
        <v>入力済</v>
      </c>
      <c r="AT112" s="126" t="str">
        <f aca="false">IF(AND(P112&lt;&gt;"", P112&lt;&gt;"処遇改善加算Ⅳ", AJ112=""), "未入力", "入力済")</f>
        <v>入力済</v>
      </c>
      <c r="AU112" s="126" t="e">
        <f aca="false">IFERROR(VLOOKUP(K112, 【参考】数式用３!$BB$5:$BC$48, 2, FALSE), "")))</f>
        <v>#N/A</v>
      </c>
      <c r="AV112" s="126" t="e">
        <f aca="false">IF(AND(P112&lt;&gt;"処遇改善加算Ⅲ",P112&lt;&gt;"処遇改善加算Ⅳ", P112&lt;&gt;"", AU112&lt;&gt;"対象外"), 1,"")</f>
        <v>#N/A</v>
      </c>
      <c r="AW112" s="126" t="e">
        <f aca="false">IFERROR("_"&amp;VLOOKUP(K112, 【参考】数式用３!$AG$2:$AH$48, 2, FALSE), "")))</f>
        <v>#N/A</v>
      </c>
      <c r="AX112" s="560" t="str">
        <f aca="false">IF(AND(P112="処遇改善加算Ⅰ", AL112=""), "未入力","入力済")</f>
        <v>入力済</v>
      </c>
      <c r="AY112" s="560" t="str">
        <f aca="false">G112</f>
        <v/>
      </c>
    </row>
    <row r="113" customFormat="false" ht="14.4" hidden="false" customHeight="true" outlineLevel="0" collapsed="false">
      <c r="A113" s="539"/>
      <c r="B113" s="566"/>
      <c r="C113" s="566"/>
      <c r="D113" s="566"/>
      <c r="E113" s="566"/>
      <c r="F113" s="566"/>
      <c r="G113" s="567"/>
      <c r="H113" s="567"/>
      <c r="I113" s="567"/>
      <c r="J113" s="567"/>
      <c r="K113" s="567"/>
      <c r="L113" s="542"/>
      <c r="M113" s="568"/>
      <c r="N113" s="544"/>
      <c r="O113" s="545"/>
      <c r="P113" s="546"/>
      <c r="Q113" s="547"/>
      <c r="R113" s="548"/>
      <c r="S113" s="549"/>
      <c r="T113" s="550"/>
      <c r="U113" s="549"/>
      <c r="V113" s="550"/>
      <c r="W113" s="549"/>
      <c r="X113" s="550"/>
      <c r="Y113" s="549"/>
      <c r="Z113" s="550"/>
      <c r="AA113" s="550"/>
      <c r="AB113" s="550"/>
      <c r="AC113" s="551"/>
      <c r="AD113" s="552"/>
      <c r="AE113" s="553"/>
      <c r="AF113" s="554"/>
      <c r="AG113" s="552"/>
      <c r="AH113" s="555"/>
      <c r="AI113" s="554"/>
      <c r="AJ113" s="554"/>
      <c r="AK113" s="556"/>
      <c r="AL113" s="557"/>
      <c r="AM113" s="564" t="str">
        <f aca="false">IF(AND(P112&lt;&gt;"", OR(W112&lt;&gt;8,Y112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13" s="559"/>
      <c r="AO113" s="560"/>
      <c r="AP113" s="561"/>
      <c r="AQ113" s="126"/>
      <c r="AR113" s="126"/>
      <c r="AS113" s="126"/>
      <c r="AT113" s="126"/>
      <c r="AU113" s="126"/>
      <c r="AV113" s="126"/>
      <c r="AW113" s="126"/>
      <c r="AX113" s="560"/>
      <c r="AY113" s="560"/>
    </row>
    <row r="114" customFormat="false" ht="14.4" hidden="false" customHeight="true" outlineLevel="0" collapsed="false">
      <c r="A114" s="539"/>
      <c r="B114" s="566"/>
      <c r="C114" s="566"/>
      <c r="D114" s="566"/>
      <c r="E114" s="566"/>
      <c r="F114" s="566"/>
      <c r="G114" s="567"/>
      <c r="H114" s="567"/>
      <c r="I114" s="567"/>
      <c r="J114" s="567"/>
      <c r="K114" s="567"/>
      <c r="L114" s="542"/>
      <c r="M114" s="568"/>
      <c r="N114" s="544"/>
      <c r="O114" s="545"/>
      <c r="P114" s="546"/>
      <c r="Q114" s="547"/>
      <c r="R114" s="548"/>
      <c r="S114" s="549"/>
      <c r="T114" s="550"/>
      <c r="U114" s="549"/>
      <c r="V114" s="550"/>
      <c r="W114" s="549"/>
      <c r="X114" s="550"/>
      <c r="Y114" s="549"/>
      <c r="Z114" s="550"/>
      <c r="AA114" s="550"/>
      <c r="AB114" s="550"/>
      <c r="AC114" s="551"/>
      <c r="AD114" s="552"/>
      <c r="AE114" s="553"/>
      <c r="AF114" s="554"/>
      <c r="AG114" s="552"/>
      <c r="AH114" s="555"/>
      <c r="AI114" s="554"/>
      <c r="AJ114" s="554"/>
      <c r="AK114" s="556"/>
      <c r="AL114" s="557"/>
      <c r="AM114" s="564"/>
      <c r="AN114" s="559"/>
      <c r="AO114" s="560"/>
      <c r="AP114" s="561"/>
      <c r="AQ114" s="126"/>
      <c r="AR114" s="126"/>
      <c r="AS114" s="126"/>
      <c r="AT114" s="126"/>
      <c r="AU114" s="126"/>
      <c r="AV114" s="126"/>
      <c r="AW114" s="126"/>
      <c r="AX114" s="560"/>
      <c r="AY114" s="560"/>
    </row>
    <row r="115" customFormat="false" ht="30" hidden="false" customHeight="true" outlineLevel="0" collapsed="false">
      <c r="A115" s="539"/>
      <c r="B115" s="566"/>
      <c r="C115" s="566"/>
      <c r="D115" s="566"/>
      <c r="E115" s="566"/>
      <c r="F115" s="566"/>
      <c r="G115" s="567"/>
      <c r="H115" s="567"/>
      <c r="I115" s="567"/>
      <c r="J115" s="567"/>
      <c r="K115" s="567"/>
      <c r="L115" s="542"/>
      <c r="M115" s="568"/>
      <c r="N115" s="544"/>
      <c r="O115" s="545"/>
      <c r="P115" s="546"/>
      <c r="Q115" s="547"/>
      <c r="R115" s="548"/>
      <c r="S115" s="549"/>
      <c r="T115" s="550"/>
      <c r="U115" s="549"/>
      <c r="V115" s="550"/>
      <c r="W115" s="549"/>
      <c r="X115" s="550"/>
      <c r="Y115" s="549"/>
      <c r="Z115" s="550"/>
      <c r="AA115" s="550"/>
      <c r="AB115" s="550"/>
      <c r="AC115" s="551"/>
      <c r="AD115" s="552"/>
      <c r="AE115" s="553"/>
      <c r="AF115" s="554"/>
      <c r="AG115" s="552"/>
      <c r="AH115" s="555"/>
      <c r="AI115" s="554"/>
      <c r="AJ115" s="554"/>
      <c r="AK115" s="556"/>
      <c r="AL115" s="557"/>
      <c r="AM115" s="565" t="str">
        <f aca="false">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559"/>
      <c r="AO115" s="560"/>
      <c r="AP115" s="561"/>
      <c r="AQ115" s="126"/>
      <c r="AR115" s="126"/>
      <c r="AS115" s="126"/>
      <c r="AT115" s="126"/>
      <c r="AU115" s="126"/>
      <c r="AV115" s="126"/>
      <c r="AW115" s="126"/>
      <c r="AX115" s="560"/>
      <c r="AY115" s="560"/>
    </row>
    <row r="116" customFormat="false" ht="30" hidden="false" customHeight="true" outlineLevel="0" collapsed="false">
      <c r="A116" s="539" t="n">
        <v>27</v>
      </c>
      <c r="B116" s="566" t="str">
        <f aca="false">IF(基本情報入力シート!B66="", "",基本情報入力シート!B66)</f>
        <v/>
      </c>
      <c r="C116" s="566"/>
      <c r="D116" s="566"/>
      <c r="E116" s="566"/>
      <c r="F116" s="566"/>
      <c r="G116" s="567" t="str">
        <f aca="false">IF(基本情報入力シート!L66="", "",基本情報入力シート!L66)</f>
        <v/>
      </c>
      <c r="H116" s="567" t="str">
        <f aca="false">IF(基本情報入力シート!Q66="", "",基本情報入力シート!Q66)</f>
        <v/>
      </c>
      <c r="I116" s="567" t="str">
        <f aca="false">IF(基本情報入力シート!V66="", "",基本情報入力シート!V66)</f>
        <v/>
      </c>
      <c r="J116" s="567" t="str">
        <f aca="false">IF(基本情報入力シート!W66="", "",基本情報入力シート!W66)</f>
        <v/>
      </c>
      <c r="K116" s="567" t="str">
        <f aca="false">IF(基本情報入力シート!X66="", "",基本情報入力シート!X66)</f>
        <v/>
      </c>
      <c r="L116" s="542" t="str">
        <f aca="false">IF(基本情報入力シート!AC66=0, "",基本情報入力シート!AC66)</f>
        <v/>
      </c>
      <c r="M116" s="568" t="e">
        <f aca="false">IF(基本情報入力シート!AD66="", "",基本情報入力シート!AD66)</f>
        <v>#N/A</v>
      </c>
      <c r="N116" s="544"/>
      <c r="O116" s="545" t="e">
        <f aca="false">IFERROR(VLOOKUP(K116,【参考】数式用３!$A$2:$AD$48,MATCH(N116,【参考】数式用３!$C$4:$AD$4,0)+2,0),"")))</f>
        <v>#N/A</v>
      </c>
      <c r="P116" s="546"/>
      <c r="Q116" s="547" t="e">
        <f aca="false">IFERROR(VLOOKUP(K116,【参考】数式用３!$A$2:$AC$48,MATCH(P116,【参考】数式用３!$C$4:$AC$4,0)+2,0),"")))</f>
        <v>#N/A</v>
      </c>
      <c r="R116" s="548" t="s">
        <v>267</v>
      </c>
      <c r="S116" s="549"/>
      <c r="T116" s="550" t="s">
        <v>268</v>
      </c>
      <c r="U116" s="549"/>
      <c r="V116" s="550" t="s">
        <v>352</v>
      </c>
      <c r="W116" s="549"/>
      <c r="X116" s="550" t="s">
        <v>268</v>
      </c>
      <c r="Y116" s="549"/>
      <c r="Z116" s="550" t="s">
        <v>269</v>
      </c>
      <c r="AA116" s="550" t="s">
        <v>170</v>
      </c>
      <c r="AB116" s="550" t="str">
        <f aca="false">IF(S116&gt;=1,(W116*12+Y116)-(S116*12+U116)+1,"")</f>
        <v/>
      </c>
      <c r="AC116" s="551" t="s">
        <v>353</v>
      </c>
      <c r="AD116" s="552" t="str">
        <f aca="false">IFERROR(ROUNDDOWN(ROUND(L116*Q116,0)*M116,0)*AB116,"")</f>
        <v/>
      </c>
      <c r="AE116" s="553" t="e">
        <f aca="false">IFERROR(ROUNDDOWN(ROUNDDOWN(ROUND(L116*VLOOKUP(K116,【参考】数式用３!$A$2:$AC$48,MATCH("処遇改善加算Ⅳ",【参考】数式用３!$C$4:$O$4,0)+2,0),0)*M116,0)*AB116*0.5,0), "")),0),0),0))</f>
        <v>#N/A</v>
      </c>
      <c r="AF116" s="554"/>
      <c r="AG116" s="552" t="e">
        <f aca="false">IF(AND(AQ116&lt;&gt;"対象外", P116&lt;&gt;""),ROUNDDOWN(ROUND(L116*VLOOKUP(K116,【参考】数式用３!$A$2:$K$48,MATCH("ベア加算あり",【参考】数式用３!$C$4:$K$4,0)+2,0),0)*M116,0)*AB116,"")),0),0))</f>
        <v>#N/A</v>
      </c>
      <c r="AH116" s="555"/>
      <c r="AI116" s="554"/>
      <c r="AJ116" s="554"/>
      <c r="AK116" s="556"/>
      <c r="AL116" s="557"/>
      <c r="AM116" s="558" t="e">
        <f aca="false">IF(Q116="","",IF(Q116&lt;O116,"！加算の要件上は問題ありませんが、令和６年度末の加算率と比較して、令和７年度の加算率が低くなっています。",""))</f>
        <v>#N/A</v>
      </c>
      <c r="AN116" s="559"/>
      <c r="AO116" s="560" t="str">
        <f aca="false">IF(K116&lt;&gt;"","Q列に色付け","")</f>
        <v/>
      </c>
      <c r="AP116" s="561" t="e">
        <f aca="false">IF(AND(AE116&lt;&gt;0,AE116&lt;&gt;""),IF(AF116="○","入力済","未入力"),"")</f>
        <v>#N/A</v>
      </c>
      <c r="AQ116" s="126" t="e">
        <f aca="false">IFERROR((VLOOKUP(N116, 【参考】数式用３!$BE$5:$BE$13, 1,FALSE)), "対象外"))))</f>
        <v>#N/A</v>
      </c>
      <c r="AR116" s="126" t="e">
        <f aca="false">IF(AG116&lt;&gt;"",IF(AH116="○","入力済","未入力"),"")</f>
        <v>#N/A</v>
      </c>
      <c r="AS116" s="126" t="str">
        <f aca="false">IF(AND(P116&lt;&gt;"", AI116=""), "未入力", "入力済")</f>
        <v>入力済</v>
      </c>
      <c r="AT116" s="126" t="str">
        <f aca="false">IF(AND(P116&lt;&gt;"", P116&lt;&gt;"処遇改善加算Ⅳ", AJ116=""), "未入力", "入力済")</f>
        <v>入力済</v>
      </c>
      <c r="AU116" s="126" t="e">
        <f aca="false">IFERROR(VLOOKUP(K116, 【参考】数式用３!$BB$5:$BC$48, 2, FALSE), "")))</f>
        <v>#N/A</v>
      </c>
      <c r="AV116" s="126" t="e">
        <f aca="false">IF(AND(P116&lt;&gt;"処遇改善加算Ⅲ",P116&lt;&gt;"処遇改善加算Ⅳ", P116&lt;&gt;"", AU116&lt;&gt;"対象外"), 1,"")</f>
        <v>#N/A</v>
      </c>
      <c r="AW116" s="126" t="e">
        <f aca="false">IFERROR("_"&amp;VLOOKUP(K116, 【参考】数式用３!$AG$2:$AH$48, 2, FALSE), "")))</f>
        <v>#N/A</v>
      </c>
      <c r="AX116" s="560" t="str">
        <f aca="false">IF(AND(P116="処遇改善加算Ⅰ", AL116=""), "未入力","入力済")</f>
        <v>入力済</v>
      </c>
      <c r="AY116" s="560" t="str">
        <f aca="false">G116</f>
        <v/>
      </c>
    </row>
    <row r="117" customFormat="false" ht="14.4" hidden="false" customHeight="true" outlineLevel="0" collapsed="false">
      <c r="A117" s="539"/>
      <c r="B117" s="566"/>
      <c r="C117" s="566"/>
      <c r="D117" s="566"/>
      <c r="E117" s="566"/>
      <c r="F117" s="566"/>
      <c r="G117" s="567"/>
      <c r="H117" s="567"/>
      <c r="I117" s="567"/>
      <c r="J117" s="567"/>
      <c r="K117" s="567"/>
      <c r="L117" s="542"/>
      <c r="M117" s="568"/>
      <c r="N117" s="544"/>
      <c r="O117" s="545"/>
      <c r="P117" s="546"/>
      <c r="Q117" s="547"/>
      <c r="R117" s="548"/>
      <c r="S117" s="549"/>
      <c r="T117" s="550"/>
      <c r="U117" s="549"/>
      <c r="V117" s="550"/>
      <c r="W117" s="549"/>
      <c r="X117" s="550"/>
      <c r="Y117" s="549"/>
      <c r="Z117" s="550"/>
      <c r="AA117" s="550"/>
      <c r="AB117" s="550"/>
      <c r="AC117" s="551"/>
      <c r="AD117" s="552"/>
      <c r="AE117" s="553"/>
      <c r="AF117" s="554"/>
      <c r="AG117" s="552"/>
      <c r="AH117" s="555"/>
      <c r="AI117" s="554"/>
      <c r="AJ117" s="554"/>
      <c r="AK117" s="556"/>
      <c r="AL117" s="557"/>
      <c r="AM117" s="564" t="str">
        <f aca="false">IF(AND(P116&lt;&gt;"", OR(W116&lt;&gt;8,Y116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17" s="559"/>
      <c r="AO117" s="560"/>
      <c r="AP117" s="561"/>
      <c r="AQ117" s="126"/>
      <c r="AR117" s="126"/>
      <c r="AS117" s="126"/>
      <c r="AT117" s="126"/>
      <c r="AU117" s="126"/>
      <c r="AV117" s="126"/>
      <c r="AW117" s="126"/>
      <c r="AX117" s="560"/>
      <c r="AY117" s="560"/>
    </row>
    <row r="118" customFormat="false" ht="14.4" hidden="false" customHeight="true" outlineLevel="0" collapsed="false">
      <c r="A118" s="539"/>
      <c r="B118" s="566"/>
      <c r="C118" s="566"/>
      <c r="D118" s="566"/>
      <c r="E118" s="566"/>
      <c r="F118" s="566"/>
      <c r="G118" s="567"/>
      <c r="H118" s="567"/>
      <c r="I118" s="567"/>
      <c r="J118" s="567"/>
      <c r="K118" s="567"/>
      <c r="L118" s="542"/>
      <c r="M118" s="568"/>
      <c r="N118" s="544"/>
      <c r="O118" s="545"/>
      <c r="P118" s="546"/>
      <c r="Q118" s="547"/>
      <c r="R118" s="548"/>
      <c r="S118" s="549"/>
      <c r="T118" s="550"/>
      <c r="U118" s="549"/>
      <c r="V118" s="550"/>
      <c r="W118" s="549"/>
      <c r="X118" s="550"/>
      <c r="Y118" s="549"/>
      <c r="Z118" s="550"/>
      <c r="AA118" s="550"/>
      <c r="AB118" s="550"/>
      <c r="AC118" s="551"/>
      <c r="AD118" s="552"/>
      <c r="AE118" s="553"/>
      <c r="AF118" s="554"/>
      <c r="AG118" s="552"/>
      <c r="AH118" s="555"/>
      <c r="AI118" s="554"/>
      <c r="AJ118" s="554"/>
      <c r="AK118" s="556"/>
      <c r="AL118" s="557"/>
      <c r="AM118" s="564"/>
      <c r="AN118" s="559"/>
      <c r="AO118" s="560"/>
      <c r="AP118" s="561"/>
      <c r="AQ118" s="126"/>
      <c r="AR118" s="126"/>
      <c r="AS118" s="126"/>
      <c r="AT118" s="126"/>
      <c r="AU118" s="126"/>
      <c r="AV118" s="126"/>
      <c r="AW118" s="126"/>
      <c r="AX118" s="560"/>
      <c r="AY118" s="560"/>
    </row>
    <row r="119" customFormat="false" ht="30" hidden="false" customHeight="true" outlineLevel="0" collapsed="false">
      <c r="A119" s="539"/>
      <c r="B119" s="566"/>
      <c r="C119" s="566"/>
      <c r="D119" s="566"/>
      <c r="E119" s="566"/>
      <c r="F119" s="566"/>
      <c r="G119" s="567"/>
      <c r="H119" s="567"/>
      <c r="I119" s="567"/>
      <c r="J119" s="567"/>
      <c r="K119" s="567"/>
      <c r="L119" s="542"/>
      <c r="M119" s="568"/>
      <c r="N119" s="544"/>
      <c r="O119" s="545"/>
      <c r="P119" s="546"/>
      <c r="Q119" s="547"/>
      <c r="R119" s="548"/>
      <c r="S119" s="549"/>
      <c r="T119" s="550"/>
      <c r="U119" s="549"/>
      <c r="V119" s="550"/>
      <c r="W119" s="549"/>
      <c r="X119" s="550"/>
      <c r="Y119" s="549"/>
      <c r="Z119" s="550"/>
      <c r="AA119" s="550"/>
      <c r="AB119" s="550"/>
      <c r="AC119" s="551"/>
      <c r="AD119" s="552"/>
      <c r="AE119" s="553"/>
      <c r="AF119" s="554"/>
      <c r="AG119" s="552"/>
      <c r="AH119" s="555"/>
      <c r="AI119" s="554"/>
      <c r="AJ119" s="554"/>
      <c r="AK119" s="556"/>
      <c r="AL119" s="557"/>
      <c r="AM119" s="565" t="str">
        <f aca="false">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559"/>
      <c r="AO119" s="560"/>
      <c r="AP119" s="561"/>
      <c r="AQ119" s="126"/>
      <c r="AR119" s="126"/>
      <c r="AS119" s="126"/>
      <c r="AT119" s="126"/>
      <c r="AU119" s="126"/>
      <c r="AV119" s="126"/>
      <c r="AW119" s="126"/>
      <c r="AX119" s="560"/>
      <c r="AY119" s="560"/>
    </row>
    <row r="120" customFormat="false" ht="30" hidden="false" customHeight="true" outlineLevel="0" collapsed="false">
      <c r="A120" s="539" t="n">
        <v>28</v>
      </c>
      <c r="B120" s="566" t="str">
        <f aca="false">IF(基本情報入力シート!B67="", "",基本情報入力シート!B67)</f>
        <v/>
      </c>
      <c r="C120" s="566"/>
      <c r="D120" s="566"/>
      <c r="E120" s="566"/>
      <c r="F120" s="566"/>
      <c r="G120" s="567" t="str">
        <f aca="false">IF(基本情報入力シート!L67="", "",基本情報入力シート!L67)</f>
        <v/>
      </c>
      <c r="H120" s="567" t="str">
        <f aca="false">IF(基本情報入力シート!Q67="", "",基本情報入力シート!Q67)</f>
        <v/>
      </c>
      <c r="I120" s="567" t="str">
        <f aca="false">IF(基本情報入力シート!V67="", "",基本情報入力シート!V67)</f>
        <v/>
      </c>
      <c r="J120" s="567" t="str">
        <f aca="false">IF(基本情報入力シート!W67="", "",基本情報入力シート!W67)</f>
        <v/>
      </c>
      <c r="K120" s="567" t="str">
        <f aca="false">IF(基本情報入力シート!X67="", "",基本情報入力シート!X67)</f>
        <v/>
      </c>
      <c r="L120" s="542" t="str">
        <f aca="false">IF(基本情報入力シート!AC67=0, "",基本情報入力シート!AC67)</f>
        <v/>
      </c>
      <c r="M120" s="568" t="e">
        <f aca="false">IF(基本情報入力シート!AD67="", "",基本情報入力シート!AD67)</f>
        <v>#N/A</v>
      </c>
      <c r="N120" s="544"/>
      <c r="O120" s="545" t="e">
        <f aca="false">IFERROR(VLOOKUP(K120,【参考】数式用３!$A$2:$AD$48,MATCH(N120,【参考】数式用３!$C$4:$AD$4,0)+2,0),"")))</f>
        <v>#N/A</v>
      </c>
      <c r="P120" s="546"/>
      <c r="Q120" s="547" t="e">
        <f aca="false">IFERROR(VLOOKUP(K120,【参考】数式用３!$A$2:$AC$48,MATCH(P120,【参考】数式用３!$C$4:$AC$4,0)+2,0),"")))</f>
        <v>#N/A</v>
      </c>
      <c r="R120" s="548" t="s">
        <v>267</v>
      </c>
      <c r="S120" s="549"/>
      <c r="T120" s="550" t="s">
        <v>268</v>
      </c>
      <c r="U120" s="549"/>
      <c r="V120" s="550" t="s">
        <v>352</v>
      </c>
      <c r="W120" s="549"/>
      <c r="X120" s="550" t="s">
        <v>268</v>
      </c>
      <c r="Y120" s="549"/>
      <c r="Z120" s="550" t="s">
        <v>269</v>
      </c>
      <c r="AA120" s="550" t="s">
        <v>170</v>
      </c>
      <c r="AB120" s="550" t="str">
        <f aca="false">IF(S120&gt;=1,(W120*12+Y120)-(S120*12+U120)+1,"")</f>
        <v/>
      </c>
      <c r="AC120" s="551" t="s">
        <v>353</v>
      </c>
      <c r="AD120" s="552" t="str">
        <f aca="false">IFERROR(ROUNDDOWN(ROUND(L120*Q120,0)*M120,0)*AB120,"")</f>
        <v/>
      </c>
      <c r="AE120" s="553" t="e">
        <f aca="false">IFERROR(ROUNDDOWN(ROUNDDOWN(ROUND(L120*VLOOKUP(K120,【参考】数式用３!$A$2:$AC$48,MATCH("処遇改善加算Ⅳ",【参考】数式用３!$C$4:$O$4,0)+2,0),0)*M120,0)*AB120*0.5,0), "")),0),0),0))</f>
        <v>#N/A</v>
      </c>
      <c r="AF120" s="554"/>
      <c r="AG120" s="552" t="e">
        <f aca="false">IF(AND(AQ120&lt;&gt;"対象外", P120&lt;&gt;""),ROUNDDOWN(ROUND(L120*VLOOKUP(K120,【参考】数式用３!$A$2:$K$48,MATCH("ベア加算あり",【参考】数式用３!$C$4:$K$4,0)+2,0),0)*M120,0)*AB120,"")),0),0))</f>
        <v>#N/A</v>
      </c>
      <c r="AH120" s="555"/>
      <c r="AI120" s="554"/>
      <c r="AJ120" s="554"/>
      <c r="AK120" s="556"/>
      <c r="AL120" s="557"/>
      <c r="AM120" s="558" t="e">
        <f aca="false">IF(Q120="","",IF(Q120&lt;O120,"！加算の要件上は問題ありませんが、令和６年度末の加算率と比較して、令和７年度の加算率が低くなっています。",""))</f>
        <v>#N/A</v>
      </c>
      <c r="AN120" s="559"/>
      <c r="AO120" s="560" t="str">
        <f aca="false">IF(K120&lt;&gt;"","Q列に色付け","")</f>
        <v/>
      </c>
      <c r="AP120" s="561" t="e">
        <f aca="false">IF(AND(AE120&lt;&gt;0,AE120&lt;&gt;""),IF(AF120="○","入力済","未入力"),"")</f>
        <v>#N/A</v>
      </c>
      <c r="AQ120" s="126" t="e">
        <f aca="false">IFERROR((VLOOKUP(N120, 【参考】数式用３!$BE$5:$BE$13, 1,FALSE)), "対象外"))))</f>
        <v>#N/A</v>
      </c>
      <c r="AR120" s="126" t="e">
        <f aca="false">IF(AG120&lt;&gt;"",IF(AH120="○","入力済","未入力"),"")</f>
        <v>#N/A</v>
      </c>
      <c r="AS120" s="126" t="str">
        <f aca="false">IF(AND(P120&lt;&gt;"", AI120=""), "未入力", "入力済")</f>
        <v>入力済</v>
      </c>
      <c r="AT120" s="126" t="str">
        <f aca="false">IF(AND(P120&lt;&gt;"", P120&lt;&gt;"処遇改善加算Ⅳ", AJ120=""), "未入力", "入力済")</f>
        <v>入力済</v>
      </c>
      <c r="AU120" s="126" t="e">
        <f aca="false">IFERROR(VLOOKUP(K120, 【参考】数式用３!$BB$5:$BC$48, 2, FALSE), "")))</f>
        <v>#N/A</v>
      </c>
      <c r="AV120" s="126" t="e">
        <f aca="false">IF(AND(P120&lt;&gt;"処遇改善加算Ⅲ",P120&lt;&gt;"処遇改善加算Ⅳ", P120&lt;&gt;"", AU120&lt;&gt;"対象外"), 1,"")</f>
        <v>#N/A</v>
      </c>
      <c r="AW120" s="126" t="e">
        <f aca="false">IFERROR("_"&amp;VLOOKUP(K120, 【参考】数式用３!$AG$2:$AH$48, 2, FALSE), "")))</f>
        <v>#N/A</v>
      </c>
      <c r="AX120" s="560" t="str">
        <f aca="false">IF(AND(P120="処遇改善加算Ⅰ", AL120=""), "未入力","入力済")</f>
        <v>入力済</v>
      </c>
      <c r="AY120" s="560" t="str">
        <f aca="false">G120</f>
        <v/>
      </c>
    </row>
    <row r="121" customFormat="false" ht="14.4" hidden="false" customHeight="true" outlineLevel="0" collapsed="false">
      <c r="A121" s="539"/>
      <c r="B121" s="566"/>
      <c r="C121" s="566"/>
      <c r="D121" s="566"/>
      <c r="E121" s="566"/>
      <c r="F121" s="566"/>
      <c r="G121" s="567"/>
      <c r="H121" s="567"/>
      <c r="I121" s="567"/>
      <c r="J121" s="567"/>
      <c r="K121" s="567"/>
      <c r="L121" s="542"/>
      <c r="M121" s="568"/>
      <c r="N121" s="544"/>
      <c r="O121" s="545"/>
      <c r="P121" s="546"/>
      <c r="Q121" s="547"/>
      <c r="R121" s="548"/>
      <c r="S121" s="549"/>
      <c r="T121" s="550"/>
      <c r="U121" s="549"/>
      <c r="V121" s="550"/>
      <c r="W121" s="549"/>
      <c r="X121" s="550"/>
      <c r="Y121" s="549"/>
      <c r="Z121" s="550"/>
      <c r="AA121" s="550"/>
      <c r="AB121" s="550"/>
      <c r="AC121" s="551"/>
      <c r="AD121" s="552"/>
      <c r="AE121" s="553"/>
      <c r="AF121" s="554"/>
      <c r="AG121" s="552"/>
      <c r="AH121" s="555"/>
      <c r="AI121" s="554"/>
      <c r="AJ121" s="554"/>
      <c r="AK121" s="556"/>
      <c r="AL121" s="557"/>
      <c r="AM121" s="564" t="str">
        <f aca="false">IF(AND(P120&lt;&gt;"", OR(W120&lt;&gt;8,Y120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21" s="559"/>
      <c r="AO121" s="560"/>
      <c r="AP121" s="561"/>
      <c r="AQ121" s="126"/>
      <c r="AR121" s="126"/>
      <c r="AS121" s="126"/>
      <c r="AT121" s="126"/>
      <c r="AU121" s="126"/>
      <c r="AV121" s="126"/>
      <c r="AW121" s="126"/>
      <c r="AX121" s="560"/>
      <c r="AY121" s="560"/>
    </row>
    <row r="122" customFormat="false" ht="14.4" hidden="false" customHeight="true" outlineLevel="0" collapsed="false">
      <c r="A122" s="539"/>
      <c r="B122" s="566"/>
      <c r="C122" s="566"/>
      <c r="D122" s="566"/>
      <c r="E122" s="566"/>
      <c r="F122" s="566"/>
      <c r="G122" s="567"/>
      <c r="H122" s="567"/>
      <c r="I122" s="567"/>
      <c r="J122" s="567"/>
      <c r="K122" s="567"/>
      <c r="L122" s="542"/>
      <c r="M122" s="568"/>
      <c r="N122" s="544"/>
      <c r="O122" s="545"/>
      <c r="P122" s="546"/>
      <c r="Q122" s="547"/>
      <c r="R122" s="548"/>
      <c r="S122" s="549"/>
      <c r="T122" s="550"/>
      <c r="U122" s="549"/>
      <c r="V122" s="550"/>
      <c r="W122" s="549"/>
      <c r="X122" s="550"/>
      <c r="Y122" s="549"/>
      <c r="Z122" s="550"/>
      <c r="AA122" s="550"/>
      <c r="AB122" s="550"/>
      <c r="AC122" s="551"/>
      <c r="AD122" s="552"/>
      <c r="AE122" s="553"/>
      <c r="AF122" s="554"/>
      <c r="AG122" s="552"/>
      <c r="AH122" s="555"/>
      <c r="AI122" s="554"/>
      <c r="AJ122" s="554"/>
      <c r="AK122" s="556"/>
      <c r="AL122" s="557"/>
      <c r="AM122" s="564"/>
      <c r="AN122" s="559"/>
      <c r="AO122" s="560"/>
      <c r="AP122" s="561"/>
      <c r="AQ122" s="126"/>
      <c r="AR122" s="126"/>
      <c r="AS122" s="126"/>
      <c r="AT122" s="126"/>
      <c r="AU122" s="126"/>
      <c r="AV122" s="126"/>
      <c r="AW122" s="126"/>
      <c r="AX122" s="560"/>
      <c r="AY122" s="560"/>
    </row>
    <row r="123" customFormat="false" ht="30" hidden="false" customHeight="true" outlineLevel="0" collapsed="false">
      <c r="A123" s="539"/>
      <c r="B123" s="566"/>
      <c r="C123" s="566"/>
      <c r="D123" s="566"/>
      <c r="E123" s="566"/>
      <c r="F123" s="566"/>
      <c r="G123" s="567"/>
      <c r="H123" s="567"/>
      <c r="I123" s="567"/>
      <c r="J123" s="567"/>
      <c r="K123" s="567"/>
      <c r="L123" s="542"/>
      <c r="M123" s="568"/>
      <c r="N123" s="544"/>
      <c r="O123" s="545"/>
      <c r="P123" s="546"/>
      <c r="Q123" s="547"/>
      <c r="R123" s="548"/>
      <c r="S123" s="549"/>
      <c r="T123" s="550"/>
      <c r="U123" s="549"/>
      <c r="V123" s="550"/>
      <c r="W123" s="549"/>
      <c r="X123" s="550"/>
      <c r="Y123" s="549"/>
      <c r="Z123" s="550"/>
      <c r="AA123" s="550"/>
      <c r="AB123" s="550"/>
      <c r="AC123" s="551"/>
      <c r="AD123" s="552"/>
      <c r="AE123" s="553"/>
      <c r="AF123" s="554"/>
      <c r="AG123" s="552"/>
      <c r="AH123" s="555"/>
      <c r="AI123" s="554"/>
      <c r="AJ123" s="554"/>
      <c r="AK123" s="556"/>
      <c r="AL123" s="557"/>
      <c r="AM123" s="565" t="str">
        <f aca="false">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559"/>
      <c r="AO123" s="560"/>
      <c r="AP123" s="561"/>
      <c r="AQ123" s="126"/>
      <c r="AR123" s="126"/>
      <c r="AS123" s="126"/>
      <c r="AT123" s="126"/>
      <c r="AU123" s="126"/>
      <c r="AV123" s="126"/>
      <c r="AW123" s="126"/>
      <c r="AX123" s="560"/>
      <c r="AY123" s="560"/>
    </row>
    <row r="124" customFormat="false" ht="30" hidden="false" customHeight="true" outlineLevel="0" collapsed="false">
      <c r="A124" s="539" t="n">
        <v>29</v>
      </c>
      <c r="B124" s="566" t="str">
        <f aca="false">IF(基本情報入力シート!B68="", "",基本情報入力シート!B68)</f>
        <v/>
      </c>
      <c r="C124" s="566"/>
      <c r="D124" s="566"/>
      <c r="E124" s="566"/>
      <c r="F124" s="566"/>
      <c r="G124" s="567" t="str">
        <f aca="false">IF(基本情報入力シート!L68="", "",基本情報入力シート!L68)</f>
        <v/>
      </c>
      <c r="H124" s="567" t="str">
        <f aca="false">IF(基本情報入力シート!Q68="", "",基本情報入力シート!Q68)</f>
        <v/>
      </c>
      <c r="I124" s="567" t="str">
        <f aca="false">IF(基本情報入力シート!V68="", "",基本情報入力シート!V68)</f>
        <v/>
      </c>
      <c r="J124" s="567" t="str">
        <f aca="false">IF(基本情報入力シート!W68="", "",基本情報入力シート!W68)</f>
        <v/>
      </c>
      <c r="K124" s="567" t="str">
        <f aca="false">IF(基本情報入力シート!X68="", "",基本情報入力シート!X68)</f>
        <v/>
      </c>
      <c r="L124" s="542" t="str">
        <f aca="false">IF(基本情報入力シート!AC68=0, "",基本情報入力シート!AC68)</f>
        <v/>
      </c>
      <c r="M124" s="568" t="e">
        <f aca="false">IF(基本情報入力シート!AD68="", "",基本情報入力シート!AD68)</f>
        <v>#N/A</v>
      </c>
      <c r="N124" s="544"/>
      <c r="O124" s="545" t="e">
        <f aca="false">IFERROR(VLOOKUP(K124,【参考】数式用３!$A$2:$AD$48,MATCH(N124,【参考】数式用３!$C$4:$AD$4,0)+2,0),"")))</f>
        <v>#N/A</v>
      </c>
      <c r="P124" s="546"/>
      <c r="Q124" s="547" t="e">
        <f aca="false">IFERROR(VLOOKUP(K124,【参考】数式用３!$A$2:$AC$48,MATCH(P124,【参考】数式用３!$C$4:$AC$4,0)+2,0),"")))</f>
        <v>#N/A</v>
      </c>
      <c r="R124" s="548" t="s">
        <v>267</v>
      </c>
      <c r="S124" s="549"/>
      <c r="T124" s="550" t="s">
        <v>268</v>
      </c>
      <c r="U124" s="549"/>
      <c r="V124" s="550" t="s">
        <v>352</v>
      </c>
      <c r="W124" s="549"/>
      <c r="X124" s="550" t="s">
        <v>268</v>
      </c>
      <c r="Y124" s="549"/>
      <c r="Z124" s="550" t="s">
        <v>269</v>
      </c>
      <c r="AA124" s="550" t="s">
        <v>170</v>
      </c>
      <c r="AB124" s="550" t="str">
        <f aca="false">IF(S124&gt;=1,(W124*12+Y124)-(S124*12+U124)+1,"")</f>
        <v/>
      </c>
      <c r="AC124" s="551" t="s">
        <v>353</v>
      </c>
      <c r="AD124" s="552" t="str">
        <f aca="false">IFERROR(ROUNDDOWN(ROUND(L124*Q124,0)*M124,0)*AB124,"")</f>
        <v/>
      </c>
      <c r="AE124" s="553" t="e">
        <f aca="false">IFERROR(ROUNDDOWN(ROUNDDOWN(ROUND(L124*VLOOKUP(K124,【参考】数式用３!$A$2:$AC$48,MATCH("処遇改善加算Ⅳ",【参考】数式用３!$C$4:$O$4,0)+2,0),0)*M124,0)*AB124*0.5,0), "")),0),0),0))</f>
        <v>#N/A</v>
      </c>
      <c r="AF124" s="554"/>
      <c r="AG124" s="552" t="e">
        <f aca="false">IF(AND(AQ124&lt;&gt;"対象外", P124&lt;&gt;""),ROUNDDOWN(ROUND(L124*VLOOKUP(K124,【参考】数式用３!$A$2:$K$48,MATCH("ベア加算あり",【参考】数式用３!$C$4:$K$4,0)+2,0),0)*M124,0)*AB124,"")),0),0))</f>
        <v>#N/A</v>
      </c>
      <c r="AH124" s="555"/>
      <c r="AI124" s="554"/>
      <c r="AJ124" s="554"/>
      <c r="AK124" s="556"/>
      <c r="AL124" s="557"/>
      <c r="AM124" s="558" t="e">
        <f aca="false">IF(Q124="","",IF(Q124&lt;O124,"！加算の要件上は問題ありませんが、令和６年度末の加算率と比較して、令和７年度の加算率が低くなっています。",""))</f>
        <v>#N/A</v>
      </c>
      <c r="AN124" s="559"/>
      <c r="AO124" s="560" t="str">
        <f aca="false">IF(K124&lt;&gt;"","Q列に色付け","")</f>
        <v/>
      </c>
      <c r="AP124" s="561" t="e">
        <f aca="false">IF(AND(AE124&lt;&gt;0,AE124&lt;&gt;""),IF(AF124="○","入力済","未入力"),"")</f>
        <v>#N/A</v>
      </c>
      <c r="AQ124" s="126" t="e">
        <f aca="false">IFERROR((VLOOKUP(N124, 【参考】数式用３!$BE$5:$BE$13, 1,FALSE)), "対象外"))))</f>
        <v>#N/A</v>
      </c>
      <c r="AR124" s="126" t="e">
        <f aca="false">IF(AG124&lt;&gt;"",IF(AH124="○","入力済","未入力"),"")</f>
        <v>#N/A</v>
      </c>
      <c r="AS124" s="126" t="str">
        <f aca="false">IF(AND(P124&lt;&gt;"", AI124=""), "未入力", "入力済")</f>
        <v>入力済</v>
      </c>
      <c r="AT124" s="126" t="str">
        <f aca="false">IF(AND(P124&lt;&gt;"", P124&lt;&gt;"処遇改善加算Ⅳ", AJ124=""), "未入力", "入力済")</f>
        <v>入力済</v>
      </c>
      <c r="AU124" s="126" t="e">
        <f aca="false">IFERROR(VLOOKUP(K124, 【参考】数式用３!$BB$5:$BC$48, 2, FALSE), "")))</f>
        <v>#N/A</v>
      </c>
      <c r="AV124" s="126" t="e">
        <f aca="false">IF(AND(P124&lt;&gt;"処遇改善加算Ⅲ",P124&lt;&gt;"処遇改善加算Ⅳ", P124&lt;&gt;"", AU124&lt;&gt;"対象外"), 1,"")</f>
        <v>#N/A</v>
      </c>
      <c r="AW124" s="126" t="e">
        <f aca="false">IFERROR("_"&amp;VLOOKUP(K124, 【参考】数式用３!$AG$2:$AH$48, 2, FALSE), "")))</f>
        <v>#N/A</v>
      </c>
      <c r="AX124" s="560" t="str">
        <f aca="false">IF(AND(P124="処遇改善加算Ⅰ", AL124=""), "未入力","入力済")</f>
        <v>入力済</v>
      </c>
      <c r="AY124" s="560" t="str">
        <f aca="false">G124</f>
        <v/>
      </c>
    </row>
    <row r="125" customFormat="false" ht="14.4" hidden="false" customHeight="true" outlineLevel="0" collapsed="false">
      <c r="A125" s="539"/>
      <c r="B125" s="566"/>
      <c r="C125" s="566"/>
      <c r="D125" s="566"/>
      <c r="E125" s="566"/>
      <c r="F125" s="566"/>
      <c r="G125" s="567"/>
      <c r="H125" s="567"/>
      <c r="I125" s="567"/>
      <c r="J125" s="567"/>
      <c r="K125" s="567"/>
      <c r="L125" s="542"/>
      <c r="M125" s="568"/>
      <c r="N125" s="544"/>
      <c r="O125" s="545"/>
      <c r="P125" s="546"/>
      <c r="Q125" s="547"/>
      <c r="R125" s="548"/>
      <c r="S125" s="549"/>
      <c r="T125" s="550"/>
      <c r="U125" s="549"/>
      <c r="V125" s="550"/>
      <c r="W125" s="549"/>
      <c r="X125" s="550"/>
      <c r="Y125" s="549"/>
      <c r="Z125" s="550"/>
      <c r="AA125" s="550"/>
      <c r="AB125" s="550"/>
      <c r="AC125" s="551"/>
      <c r="AD125" s="552"/>
      <c r="AE125" s="553"/>
      <c r="AF125" s="554"/>
      <c r="AG125" s="552"/>
      <c r="AH125" s="555"/>
      <c r="AI125" s="554"/>
      <c r="AJ125" s="554"/>
      <c r="AK125" s="556"/>
      <c r="AL125" s="557"/>
      <c r="AM125" s="564" t="str">
        <f aca="false">IF(AND(P124&lt;&gt;"", OR(W124&lt;&gt;8,Y124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25" s="559"/>
      <c r="AO125" s="560"/>
      <c r="AP125" s="561"/>
      <c r="AQ125" s="126"/>
      <c r="AR125" s="126"/>
      <c r="AS125" s="126"/>
      <c r="AT125" s="126"/>
      <c r="AU125" s="126"/>
      <c r="AV125" s="126"/>
      <c r="AW125" s="126"/>
      <c r="AX125" s="560"/>
      <c r="AY125" s="560"/>
    </row>
    <row r="126" customFormat="false" ht="14.4" hidden="false" customHeight="true" outlineLevel="0" collapsed="false">
      <c r="A126" s="539"/>
      <c r="B126" s="566"/>
      <c r="C126" s="566"/>
      <c r="D126" s="566"/>
      <c r="E126" s="566"/>
      <c r="F126" s="566"/>
      <c r="G126" s="567"/>
      <c r="H126" s="567"/>
      <c r="I126" s="567"/>
      <c r="J126" s="567"/>
      <c r="K126" s="567"/>
      <c r="L126" s="542"/>
      <c r="M126" s="568"/>
      <c r="N126" s="544"/>
      <c r="O126" s="545"/>
      <c r="P126" s="546"/>
      <c r="Q126" s="547"/>
      <c r="R126" s="548"/>
      <c r="S126" s="549"/>
      <c r="T126" s="550"/>
      <c r="U126" s="549"/>
      <c r="V126" s="550"/>
      <c r="W126" s="549"/>
      <c r="X126" s="550"/>
      <c r="Y126" s="549"/>
      <c r="Z126" s="550"/>
      <c r="AA126" s="550"/>
      <c r="AB126" s="550"/>
      <c r="AC126" s="551"/>
      <c r="AD126" s="552"/>
      <c r="AE126" s="553"/>
      <c r="AF126" s="554"/>
      <c r="AG126" s="552"/>
      <c r="AH126" s="555"/>
      <c r="AI126" s="554"/>
      <c r="AJ126" s="554"/>
      <c r="AK126" s="556"/>
      <c r="AL126" s="557"/>
      <c r="AM126" s="564"/>
      <c r="AN126" s="559"/>
      <c r="AO126" s="560"/>
      <c r="AP126" s="561"/>
      <c r="AQ126" s="126"/>
      <c r="AR126" s="126"/>
      <c r="AS126" s="126"/>
      <c r="AT126" s="126"/>
      <c r="AU126" s="126"/>
      <c r="AV126" s="126"/>
      <c r="AW126" s="126"/>
      <c r="AX126" s="560"/>
      <c r="AY126" s="560"/>
    </row>
    <row r="127" customFormat="false" ht="30" hidden="false" customHeight="true" outlineLevel="0" collapsed="false">
      <c r="A127" s="539"/>
      <c r="B127" s="566"/>
      <c r="C127" s="566"/>
      <c r="D127" s="566"/>
      <c r="E127" s="566"/>
      <c r="F127" s="566"/>
      <c r="G127" s="567"/>
      <c r="H127" s="567"/>
      <c r="I127" s="567"/>
      <c r="J127" s="567"/>
      <c r="K127" s="567"/>
      <c r="L127" s="542"/>
      <c r="M127" s="568"/>
      <c r="N127" s="544"/>
      <c r="O127" s="545"/>
      <c r="P127" s="546"/>
      <c r="Q127" s="547"/>
      <c r="R127" s="548"/>
      <c r="S127" s="549"/>
      <c r="T127" s="550"/>
      <c r="U127" s="549"/>
      <c r="V127" s="550"/>
      <c r="W127" s="549"/>
      <c r="X127" s="550"/>
      <c r="Y127" s="549"/>
      <c r="Z127" s="550"/>
      <c r="AA127" s="550"/>
      <c r="AB127" s="550"/>
      <c r="AC127" s="551"/>
      <c r="AD127" s="552"/>
      <c r="AE127" s="553"/>
      <c r="AF127" s="554"/>
      <c r="AG127" s="552"/>
      <c r="AH127" s="555"/>
      <c r="AI127" s="554"/>
      <c r="AJ127" s="554"/>
      <c r="AK127" s="556"/>
      <c r="AL127" s="557"/>
      <c r="AM127" s="565" t="str">
        <f aca="false">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559"/>
      <c r="AO127" s="560"/>
      <c r="AP127" s="561"/>
      <c r="AQ127" s="126"/>
      <c r="AR127" s="126"/>
      <c r="AS127" s="126"/>
      <c r="AT127" s="126"/>
      <c r="AU127" s="126"/>
      <c r="AV127" s="126"/>
      <c r="AW127" s="126"/>
      <c r="AX127" s="560"/>
      <c r="AY127" s="560"/>
    </row>
    <row r="128" customFormat="false" ht="30" hidden="false" customHeight="true" outlineLevel="0" collapsed="false">
      <c r="A128" s="539" t="n">
        <v>30</v>
      </c>
      <c r="B128" s="566" t="str">
        <f aca="false">IF(基本情報入力シート!B69="", "",基本情報入力シート!B69)</f>
        <v/>
      </c>
      <c r="C128" s="566"/>
      <c r="D128" s="566"/>
      <c r="E128" s="566"/>
      <c r="F128" s="566"/>
      <c r="G128" s="567" t="str">
        <f aca="false">IF(基本情報入力シート!L69="", "",基本情報入力シート!L69)</f>
        <v/>
      </c>
      <c r="H128" s="567" t="str">
        <f aca="false">IF(基本情報入力シート!Q69="", "",基本情報入力シート!Q69)</f>
        <v/>
      </c>
      <c r="I128" s="567" t="str">
        <f aca="false">IF(基本情報入力シート!V69="", "",基本情報入力シート!V69)</f>
        <v/>
      </c>
      <c r="J128" s="567" t="str">
        <f aca="false">IF(基本情報入力シート!W69="", "",基本情報入力シート!W69)</f>
        <v/>
      </c>
      <c r="K128" s="567" t="str">
        <f aca="false">IF(基本情報入力シート!X69="", "",基本情報入力シート!X69)</f>
        <v/>
      </c>
      <c r="L128" s="542" t="str">
        <f aca="false">IF(基本情報入力シート!AC69=0, "",基本情報入力シート!AC69)</f>
        <v/>
      </c>
      <c r="M128" s="568" t="e">
        <f aca="false">IF(基本情報入力シート!AD69="", "",基本情報入力シート!AD69)</f>
        <v>#N/A</v>
      </c>
      <c r="N128" s="544"/>
      <c r="O128" s="545" t="e">
        <f aca="false">IFERROR(VLOOKUP(K128,【参考】数式用３!$A$2:$AD$48,MATCH(N128,【参考】数式用３!$C$4:$AD$4,0)+2,0),"")))</f>
        <v>#N/A</v>
      </c>
      <c r="P128" s="546"/>
      <c r="Q128" s="547" t="e">
        <f aca="false">IFERROR(VLOOKUP(K128,【参考】数式用３!$A$2:$AC$48,MATCH(P128,【参考】数式用３!$C$4:$AC$4,0)+2,0),"")))</f>
        <v>#N/A</v>
      </c>
      <c r="R128" s="548" t="s">
        <v>267</v>
      </c>
      <c r="S128" s="549"/>
      <c r="T128" s="550" t="s">
        <v>268</v>
      </c>
      <c r="U128" s="549"/>
      <c r="V128" s="550" t="s">
        <v>352</v>
      </c>
      <c r="W128" s="549"/>
      <c r="X128" s="550" t="s">
        <v>268</v>
      </c>
      <c r="Y128" s="549"/>
      <c r="Z128" s="550" t="s">
        <v>269</v>
      </c>
      <c r="AA128" s="550" t="s">
        <v>170</v>
      </c>
      <c r="AB128" s="550" t="str">
        <f aca="false">IF(S128&gt;=1,(W128*12+Y128)-(S128*12+U128)+1,"")</f>
        <v/>
      </c>
      <c r="AC128" s="551" t="s">
        <v>353</v>
      </c>
      <c r="AD128" s="552" t="str">
        <f aca="false">IFERROR(ROUNDDOWN(ROUND(L128*Q128,0)*M128,0)*AB128,"")</f>
        <v/>
      </c>
      <c r="AE128" s="553" t="e">
        <f aca="false">IFERROR(ROUNDDOWN(ROUNDDOWN(ROUND(L128*VLOOKUP(K128,【参考】数式用３!$A$2:$AC$48,MATCH("処遇改善加算Ⅳ",【参考】数式用３!$C$4:$O$4,0)+2,0),0)*M128,0)*AB128*0.5,0), "")),0),0),0))</f>
        <v>#N/A</v>
      </c>
      <c r="AF128" s="554"/>
      <c r="AG128" s="552" t="e">
        <f aca="false">IF(AND(AQ128&lt;&gt;"対象外", P128&lt;&gt;""),ROUNDDOWN(ROUND(L128*VLOOKUP(K128,【参考】数式用３!$A$2:$K$48,MATCH("ベア加算あり",【参考】数式用３!$C$4:$K$4,0)+2,0),0)*M128,0)*AB128,"")),0),0))</f>
        <v>#N/A</v>
      </c>
      <c r="AH128" s="555"/>
      <c r="AI128" s="554"/>
      <c r="AJ128" s="554"/>
      <c r="AK128" s="556"/>
      <c r="AL128" s="557"/>
      <c r="AM128" s="558" t="e">
        <f aca="false">IF(Q128="","",IF(Q128&lt;O128,"！加算の要件上は問題ありませんが、令和６年度末の加算率と比較して、令和７年度の加算率が低くなっています。",""))</f>
        <v>#N/A</v>
      </c>
      <c r="AN128" s="559"/>
      <c r="AO128" s="560" t="str">
        <f aca="false">IF(K128&lt;&gt;"","Q列に色付け","")</f>
        <v/>
      </c>
      <c r="AP128" s="561" t="e">
        <f aca="false">IF(AND(AE128&lt;&gt;0,AE128&lt;&gt;""),IF(AF128="○","入力済","未入力"),"")</f>
        <v>#N/A</v>
      </c>
      <c r="AQ128" s="126" t="e">
        <f aca="false">IFERROR((VLOOKUP(N128, 【参考】数式用３!$BE$5:$BE$13, 1,FALSE)), "対象外"))))</f>
        <v>#N/A</v>
      </c>
      <c r="AR128" s="126" t="e">
        <f aca="false">IF(AG128&lt;&gt;"",IF(AH128="○","入力済","未入力"),"")</f>
        <v>#N/A</v>
      </c>
      <c r="AS128" s="126" t="str">
        <f aca="false">IF(AND(P128&lt;&gt;"", AI128=""), "未入力", "入力済")</f>
        <v>入力済</v>
      </c>
      <c r="AT128" s="126" t="str">
        <f aca="false">IF(AND(P128&lt;&gt;"", P128&lt;&gt;"処遇改善加算Ⅳ", AJ128=""), "未入力", "入力済")</f>
        <v>入力済</v>
      </c>
      <c r="AU128" s="126" t="e">
        <f aca="false">IFERROR(VLOOKUP(K128, 【参考】数式用３!$BB$5:$BC$48, 2, FALSE), "")))</f>
        <v>#N/A</v>
      </c>
      <c r="AV128" s="126" t="e">
        <f aca="false">IF(AND(P128&lt;&gt;"処遇改善加算Ⅲ",P128&lt;&gt;"処遇改善加算Ⅳ", P128&lt;&gt;"", AU128&lt;&gt;"対象外"), 1,"")</f>
        <v>#N/A</v>
      </c>
      <c r="AW128" s="126" t="e">
        <f aca="false">IFERROR("_"&amp;VLOOKUP(K128, 【参考】数式用３!$AG$2:$AH$48, 2, FALSE), "")))</f>
        <v>#N/A</v>
      </c>
      <c r="AX128" s="560" t="str">
        <f aca="false">IF(AND(P128="処遇改善加算Ⅰ", AL128=""), "未入力","入力済")</f>
        <v>入力済</v>
      </c>
      <c r="AY128" s="560" t="str">
        <f aca="false">G128</f>
        <v/>
      </c>
    </row>
    <row r="129" customFormat="false" ht="14.4" hidden="false" customHeight="true" outlineLevel="0" collapsed="false">
      <c r="A129" s="539"/>
      <c r="B129" s="566"/>
      <c r="C129" s="566"/>
      <c r="D129" s="566"/>
      <c r="E129" s="566"/>
      <c r="F129" s="566"/>
      <c r="G129" s="567"/>
      <c r="H129" s="567"/>
      <c r="I129" s="567"/>
      <c r="J129" s="567"/>
      <c r="K129" s="567"/>
      <c r="L129" s="542"/>
      <c r="M129" s="568"/>
      <c r="N129" s="544"/>
      <c r="O129" s="545"/>
      <c r="P129" s="546"/>
      <c r="Q129" s="547"/>
      <c r="R129" s="548"/>
      <c r="S129" s="549"/>
      <c r="T129" s="550"/>
      <c r="U129" s="549"/>
      <c r="V129" s="550"/>
      <c r="W129" s="549"/>
      <c r="X129" s="550"/>
      <c r="Y129" s="549"/>
      <c r="Z129" s="550"/>
      <c r="AA129" s="550"/>
      <c r="AB129" s="550"/>
      <c r="AC129" s="551"/>
      <c r="AD129" s="552"/>
      <c r="AE129" s="553"/>
      <c r="AF129" s="554"/>
      <c r="AG129" s="552"/>
      <c r="AH129" s="555"/>
      <c r="AI129" s="554"/>
      <c r="AJ129" s="554"/>
      <c r="AK129" s="556"/>
      <c r="AL129" s="557"/>
      <c r="AM129" s="564" t="str">
        <f aca="false">IF(AND(P128&lt;&gt;"", OR(W128&lt;&gt;8,Y128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29" s="559"/>
      <c r="AO129" s="560"/>
      <c r="AP129" s="561"/>
      <c r="AQ129" s="126"/>
      <c r="AR129" s="126"/>
      <c r="AS129" s="126"/>
      <c r="AT129" s="126"/>
      <c r="AU129" s="126"/>
      <c r="AV129" s="126"/>
      <c r="AW129" s="126"/>
      <c r="AX129" s="560"/>
      <c r="AY129" s="560"/>
    </row>
    <row r="130" customFormat="false" ht="14.4" hidden="false" customHeight="true" outlineLevel="0" collapsed="false">
      <c r="A130" s="539"/>
      <c r="B130" s="566"/>
      <c r="C130" s="566"/>
      <c r="D130" s="566"/>
      <c r="E130" s="566"/>
      <c r="F130" s="566"/>
      <c r="G130" s="567"/>
      <c r="H130" s="567"/>
      <c r="I130" s="567"/>
      <c r="J130" s="567"/>
      <c r="K130" s="567"/>
      <c r="L130" s="542"/>
      <c r="M130" s="568"/>
      <c r="N130" s="544"/>
      <c r="O130" s="545"/>
      <c r="P130" s="546"/>
      <c r="Q130" s="547"/>
      <c r="R130" s="548"/>
      <c r="S130" s="549"/>
      <c r="T130" s="550"/>
      <c r="U130" s="549"/>
      <c r="V130" s="550"/>
      <c r="W130" s="549"/>
      <c r="X130" s="550"/>
      <c r="Y130" s="549"/>
      <c r="Z130" s="550"/>
      <c r="AA130" s="550"/>
      <c r="AB130" s="550"/>
      <c r="AC130" s="551"/>
      <c r="AD130" s="552"/>
      <c r="AE130" s="553"/>
      <c r="AF130" s="554"/>
      <c r="AG130" s="552"/>
      <c r="AH130" s="555"/>
      <c r="AI130" s="554"/>
      <c r="AJ130" s="554"/>
      <c r="AK130" s="556"/>
      <c r="AL130" s="557"/>
      <c r="AM130" s="564"/>
      <c r="AN130" s="559"/>
      <c r="AO130" s="560"/>
      <c r="AP130" s="561"/>
      <c r="AQ130" s="126"/>
      <c r="AR130" s="126"/>
      <c r="AS130" s="126"/>
      <c r="AT130" s="126"/>
      <c r="AU130" s="126"/>
      <c r="AV130" s="126"/>
      <c r="AW130" s="126"/>
      <c r="AX130" s="560"/>
      <c r="AY130" s="560"/>
    </row>
    <row r="131" customFormat="false" ht="30" hidden="false" customHeight="true" outlineLevel="0" collapsed="false">
      <c r="A131" s="539"/>
      <c r="B131" s="566"/>
      <c r="C131" s="566"/>
      <c r="D131" s="566"/>
      <c r="E131" s="566"/>
      <c r="F131" s="566"/>
      <c r="G131" s="567"/>
      <c r="H131" s="567"/>
      <c r="I131" s="567"/>
      <c r="J131" s="567"/>
      <c r="K131" s="567"/>
      <c r="L131" s="542"/>
      <c r="M131" s="568"/>
      <c r="N131" s="544"/>
      <c r="O131" s="545"/>
      <c r="P131" s="546"/>
      <c r="Q131" s="547"/>
      <c r="R131" s="548"/>
      <c r="S131" s="549"/>
      <c r="T131" s="550"/>
      <c r="U131" s="549"/>
      <c r="V131" s="550"/>
      <c r="W131" s="549"/>
      <c r="X131" s="550"/>
      <c r="Y131" s="549"/>
      <c r="Z131" s="550"/>
      <c r="AA131" s="550"/>
      <c r="AB131" s="550"/>
      <c r="AC131" s="551"/>
      <c r="AD131" s="552"/>
      <c r="AE131" s="553"/>
      <c r="AF131" s="554"/>
      <c r="AG131" s="552"/>
      <c r="AH131" s="555"/>
      <c r="AI131" s="554"/>
      <c r="AJ131" s="554"/>
      <c r="AK131" s="556"/>
      <c r="AL131" s="557"/>
      <c r="AM131" s="565" t="str">
        <f aca="false">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559"/>
      <c r="AO131" s="560"/>
      <c r="AP131" s="561"/>
      <c r="AQ131" s="126"/>
      <c r="AR131" s="126"/>
      <c r="AS131" s="126"/>
      <c r="AT131" s="126"/>
      <c r="AU131" s="126"/>
      <c r="AV131" s="126"/>
      <c r="AW131" s="126"/>
      <c r="AX131" s="560"/>
      <c r="AY131" s="560"/>
    </row>
    <row r="132" customFormat="false" ht="30" hidden="false" customHeight="true" outlineLevel="0" collapsed="false">
      <c r="A132" s="539" t="n">
        <v>31</v>
      </c>
      <c r="B132" s="566" t="str">
        <f aca="false">IF(基本情報入力シート!B70="", "",基本情報入力シート!B70)</f>
        <v/>
      </c>
      <c r="C132" s="566"/>
      <c r="D132" s="566"/>
      <c r="E132" s="566"/>
      <c r="F132" s="566"/>
      <c r="G132" s="567" t="str">
        <f aca="false">IF(基本情報入力シート!L70="", "",基本情報入力シート!L70)</f>
        <v/>
      </c>
      <c r="H132" s="567" t="str">
        <f aca="false">IF(基本情報入力シート!Q70="", "",基本情報入力シート!Q70)</f>
        <v/>
      </c>
      <c r="I132" s="567" t="str">
        <f aca="false">IF(基本情報入力シート!V70="", "",基本情報入力シート!V70)</f>
        <v/>
      </c>
      <c r="J132" s="567" t="str">
        <f aca="false">IF(基本情報入力シート!W70="", "",基本情報入力シート!W70)</f>
        <v/>
      </c>
      <c r="K132" s="567" t="str">
        <f aca="false">IF(基本情報入力シート!X70="", "",基本情報入力シート!X70)</f>
        <v/>
      </c>
      <c r="L132" s="542" t="str">
        <f aca="false">IF(基本情報入力シート!AC70=0, "",基本情報入力シート!AC70)</f>
        <v/>
      </c>
      <c r="M132" s="568" t="e">
        <f aca="false">IF(基本情報入力シート!AD70="", "",基本情報入力シート!AD70)</f>
        <v>#N/A</v>
      </c>
      <c r="N132" s="544"/>
      <c r="O132" s="545" t="e">
        <f aca="false">IFERROR(VLOOKUP(K132,【参考】数式用３!$A$2:$AD$48,MATCH(N132,【参考】数式用３!$C$4:$AD$4,0)+2,0),"")))</f>
        <v>#N/A</v>
      </c>
      <c r="P132" s="546"/>
      <c r="Q132" s="547" t="e">
        <f aca="false">IFERROR(VLOOKUP(K132,【参考】数式用３!$A$2:$AC$48,MATCH(P132,【参考】数式用３!$C$4:$AC$4,0)+2,0),"")))</f>
        <v>#N/A</v>
      </c>
      <c r="R132" s="548" t="s">
        <v>267</v>
      </c>
      <c r="S132" s="549"/>
      <c r="T132" s="550" t="s">
        <v>268</v>
      </c>
      <c r="U132" s="549"/>
      <c r="V132" s="550" t="s">
        <v>352</v>
      </c>
      <c r="W132" s="549"/>
      <c r="X132" s="550" t="s">
        <v>268</v>
      </c>
      <c r="Y132" s="549"/>
      <c r="Z132" s="550" t="s">
        <v>269</v>
      </c>
      <c r="AA132" s="550" t="s">
        <v>170</v>
      </c>
      <c r="AB132" s="550" t="str">
        <f aca="false">IF(S132&gt;=1,(W132*12+Y132)-(S132*12+U132)+1,"")</f>
        <v/>
      </c>
      <c r="AC132" s="551" t="s">
        <v>353</v>
      </c>
      <c r="AD132" s="552" t="str">
        <f aca="false">IFERROR(ROUNDDOWN(ROUND(L132*Q132,0)*M132,0)*AB132,"")</f>
        <v/>
      </c>
      <c r="AE132" s="553" t="e">
        <f aca="false">IFERROR(ROUNDDOWN(ROUNDDOWN(ROUND(L132*VLOOKUP(K132,【参考】数式用３!$A$2:$AC$48,MATCH("処遇改善加算Ⅳ",【参考】数式用３!$C$4:$O$4,0)+2,0),0)*M132,0)*AB132*0.5,0), "")),0),0),0))</f>
        <v>#N/A</v>
      </c>
      <c r="AF132" s="554"/>
      <c r="AG132" s="552" t="e">
        <f aca="false">IF(AND(AQ132&lt;&gt;"対象外", P132&lt;&gt;""),ROUNDDOWN(ROUND(L132*VLOOKUP(K132,【参考】数式用３!$A$2:$K$48,MATCH("ベア加算あり",【参考】数式用３!$C$4:$K$4,0)+2,0),0)*M132,0)*AB132,"")),0),0))</f>
        <v>#N/A</v>
      </c>
      <c r="AH132" s="555"/>
      <c r="AI132" s="554"/>
      <c r="AJ132" s="554"/>
      <c r="AK132" s="556"/>
      <c r="AL132" s="557"/>
      <c r="AM132" s="558" t="e">
        <f aca="false">IF(Q132="","",IF(Q132&lt;O132,"！加算の要件上は問題ありませんが、令和６年度末の加算率と比較して、令和７年度の加算率が低くなっています。",""))</f>
        <v>#N/A</v>
      </c>
      <c r="AN132" s="559"/>
      <c r="AO132" s="560" t="str">
        <f aca="false">IF(K132&lt;&gt;"","Q列に色付け","")</f>
        <v/>
      </c>
      <c r="AP132" s="561" t="e">
        <f aca="false">IF(AND(AE132&lt;&gt;0,AE132&lt;&gt;""),IF(AF132="○","入力済","未入力"),"")</f>
        <v>#N/A</v>
      </c>
      <c r="AQ132" s="126" t="e">
        <f aca="false">IFERROR((VLOOKUP(N132, 【参考】数式用３!$BE$5:$BE$13, 1,FALSE)), "対象外"))))</f>
        <v>#N/A</v>
      </c>
      <c r="AR132" s="126" t="e">
        <f aca="false">IF(AG132&lt;&gt;"",IF(AH132="○","入力済","未入力"),"")</f>
        <v>#N/A</v>
      </c>
      <c r="AS132" s="126" t="str">
        <f aca="false">IF(AND(P132&lt;&gt;"", AI132=""), "未入力", "入力済")</f>
        <v>入力済</v>
      </c>
      <c r="AT132" s="126" t="str">
        <f aca="false">IF(AND(P132&lt;&gt;"", P132&lt;&gt;"処遇改善加算Ⅳ", AJ132=""), "未入力", "入力済")</f>
        <v>入力済</v>
      </c>
      <c r="AU132" s="126" t="e">
        <f aca="false">IFERROR(VLOOKUP(K132, 【参考】数式用３!$BB$5:$BC$48, 2, FALSE), "")))</f>
        <v>#N/A</v>
      </c>
      <c r="AV132" s="126" t="e">
        <f aca="false">IF(AND(P132&lt;&gt;"処遇改善加算Ⅲ",P132&lt;&gt;"処遇改善加算Ⅳ", P132&lt;&gt;"", AU132&lt;&gt;"対象外"), 1,"")</f>
        <v>#N/A</v>
      </c>
      <c r="AW132" s="126" t="e">
        <f aca="false">IFERROR("_"&amp;VLOOKUP(K132, 【参考】数式用３!$AG$2:$AH$48, 2, FALSE), "")))</f>
        <v>#N/A</v>
      </c>
      <c r="AX132" s="560" t="str">
        <f aca="false">IF(AND(P132="処遇改善加算Ⅰ", AL132=""), "未入力","入力済")</f>
        <v>入力済</v>
      </c>
      <c r="AY132" s="560" t="str">
        <f aca="false">G132</f>
        <v/>
      </c>
    </row>
    <row r="133" customFormat="false" ht="14.4" hidden="false" customHeight="true" outlineLevel="0" collapsed="false">
      <c r="A133" s="539"/>
      <c r="B133" s="566"/>
      <c r="C133" s="566"/>
      <c r="D133" s="566"/>
      <c r="E133" s="566"/>
      <c r="F133" s="566"/>
      <c r="G133" s="567"/>
      <c r="H133" s="567"/>
      <c r="I133" s="567"/>
      <c r="J133" s="567"/>
      <c r="K133" s="567"/>
      <c r="L133" s="542"/>
      <c r="M133" s="568"/>
      <c r="N133" s="544"/>
      <c r="O133" s="545"/>
      <c r="P133" s="546"/>
      <c r="Q133" s="547"/>
      <c r="R133" s="548"/>
      <c r="S133" s="549"/>
      <c r="T133" s="550"/>
      <c r="U133" s="549"/>
      <c r="V133" s="550"/>
      <c r="W133" s="549"/>
      <c r="X133" s="550"/>
      <c r="Y133" s="549"/>
      <c r="Z133" s="550"/>
      <c r="AA133" s="550"/>
      <c r="AB133" s="550"/>
      <c r="AC133" s="551"/>
      <c r="AD133" s="552"/>
      <c r="AE133" s="553"/>
      <c r="AF133" s="554"/>
      <c r="AG133" s="552"/>
      <c r="AH133" s="555"/>
      <c r="AI133" s="554"/>
      <c r="AJ133" s="554"/>
      <c r="AK133" s="556"/>
      <c r="AL133" s="557"/>
      <c r="AM133" s="564" t="str">
        <f aca="false">IF(AND(P132&lt;&gt;"", OR(W132&lt;&gt;8,Y132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33" s="559"/>
      <c r="AO133" s="560"/>
      <c r="AP133" s="561"/>
      <c r="AQ133" s="126"/>
      <c r="AR133" s="126"/>
      <c r="AS133" s="126"/>
      <c r="AT133" s="126"/>
      <c r="AU133" s="126"/>
      <c r="AV133" s="126"/>
      <c r="AW133" s="126"/>
      <c r="AX133" s="560"/>
      <c r="AY133" s="560"/>
    </row>
    <row r="134" customFormat="false" ht="14.4" hidden="false" customHeight="true" outlineLevel="0" collapsed="false">
      <c r="A134" s="539"/>
      <c r="B134" s="566"/>
      <c r="C134" s="566"/>
      <c r="D134" s="566"/>
      <c r="E134" s="566"/>
      <c r="F134" s="566"/>
      <c r="G134" s="567"/>
      <c r="H134" s="567"/>
      <c r="I134" s="567"/>
      <c r="J134" s="567"/>
      <c r="K134" s="567"/>
      <c r="L134" s="542"/>
      <c r="M134" s="568"/>
      <c r="N134" s="544"/>
      <c r="O134" s="545"/>
      <c r="P134" s="546"/>
      <c r="Q134" s="547"/>
      <c r="R134" s="548"/>
      <c r="S134" s="549"/>
      <c r="T134" s="550"/>
      <c r="U134" s="549"/>
      <c r="V134" s="550"/>
      <c r="W134" s="549"/>
      <c r="X134" s="550"/>
      <c r="Y134" s="549"/>
      <c r="Z134" s="550"/>
      <c r="AA134" s="550"/>
      <c r="AB134" s="550"/>
      <c r="AC134" s="551"/>
      <c r="AD134" s="552"/>
      <c r="AE134" s="553"/>
      <c r="AF134" s="554"/>
      <c r="AG134" s="552"/>
      <c r="AH134" s="555"/>
      <c r="AI134" s="554"/>
      <c r="AJ134" s="554"/>
      <c r="AK134" s="556"/>
      <c r="AL134" s="557"/>
      <c r="AM134" s="564"/>
      <c r="AN134" s="559"/>
      <c r="AO134" s="560"/>
      <c r="AP134" s="561"/>
      <c r="AQ134" s="126"/>
      <c r="AR134" s="126"/>
      <c r="AS134" s="126"/>
      <c r="AT134" s="126"/>
      <c r="AU134" s="126"/>
      <c r="AV134" s="126"/>
      <c r="AW134" s="126"/>
      <c r="AX134" s="560"/>
      <c r="AY134" s="560"/>
    </row>
    <row r="135" customFormat="false" ht="30" hidden="false" customHeight="true" outlineLevel="0" collapsed="false">
      <c r="A135" s="539"/>
      <c r="B135" s="566"/>
      <c r="C135" s="566"/>
      <c r="D135" s="566"/>
      <c r="E135" s="566"/>
      <c r="F135" s="566"/>
      <c r="G135" s="567"/>
      <c r="H135" s="567"/>
      <c r="I135" s="567"/>
      <c r="J135" s="567"/>
      <c r="K135" s="567"/>
      <c r="L135" s="542"/>
      <c r="M135" s="568"/>
      <c r="N135" s="544"/>
      <c r="O135" s="545"/>
      <c r="P135" s="546"/>
      <c r="Q135" s="547"/>
      <c r="R135" s="548"/>
      <c r="S135" s="549"/>
      <c r="T135" s="550"/>
      <c r="U135" s="549"/>
      <c r="V135" s="550"/>
      <c r="W135" s="549"/>
      <c r="X135" s="550"/>
      <c r="Y135" s="549"/>
      <c r="Z135" s="550"/>
      <c r="AA135" s="550"/>
      <c r="AB135" s="550"/>
      <c r="AC135" s="551"/>
      <c r="AD135" s="552"/>
      <c r="AE135" s="553"/>
      <c r="AF135" s="554"/>
      <c r="AG135" s="552"/>
      <c r="AH135" s="555"/>
      <c r="AI135" s="554"/>
      <c r="AJ135" s="554"/>
      <c r="AK135" s="556"/>
      <c r="AL135" s="557"/>
      <c r="AM135" s="565" t="str">
        <f aca="false">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559"/>
      <c r="AO135" s="560"/>
      <c r="AP135" s="561"/>
      <c r="AQ135" s="126"/>
      <c r="AR135" s="126"/>
      <c r="AS135" s="126"/>
      <c r="AT135" s="126"/>
      <c r="AU135" s="126"/>
      <c r="AV135" s="126"/>
      <c r="AW135" s="126"/>
      <c r="AX135" s="560"/>
      <c r="AY135" s="560"/>
    </row>
    <row r="136" customFormat="false" ht="30" hidden="false" customHeight="true" outlineLevel="0" collapsed="false">
      <c r="A136" s="539" t="n">
        <v>32</v>
      </c>
      <c r="B136" s="566" t="str">
        <f aca="false">IF(基本情報入力シート!B71="", "",基本情報入力シート!B71)</f>
        <v/>
      </c>
      <c r="C136" s="566"/>
      <c r="D136" s="566"/>
      <c r="E136" s="566"/>
      <c r="F136" s="566"/>
      <c r="G136" s="567" t="str">
        <f aca="false">IF(基本情報入力シート!L71="", "",基本情報入力シート!L71)</f>
        <v/>
      </c>
      <c r="H136" s="567" t="str">
        <f aca="false">IF(基本情報入力シート!Q71="", "",基本情報入力シート!Q71)</f>
        <v/>
      </c>
      <c r="I136" s="567" t="str">
        <f aca="false">IF(基本情報入力シート!V71="", "",基本情報入力シート!V71)</f>
        <v/>
      </c>
      <c r="J136" s="567" t="str">
        <f aca="false">IF(基本情報入力シート!W71="", "",基本情報入力シート!W71)</f>
        <v/>
      </c>
      <c r="K136" s="567" t="str">
        <f aca="false">IF(基本情報入力シート!X71="", "",基本情報入力シート!X71)</f>
        <v/>
      </c>
      <c r="L136" s="542" t="str">
        <f aca="false">IF(基本情報入力シート!AC71=0, "",基本情報入力シート!AC71)</f>
        <v/>
      </c>
      <c r="M136" s="568" t="e">
        <f aca="false">IF(基本情報入力シート!AD71="", "",基本情報入力シート!AD71)</f>
        <v>#N/A</v>
      </c>
      <c r="N136" s="544"/>
      <c r="O136" s="545" t="e">
        <f aca="false">IFERROR(VLOOKUP(K136,【参考】数式用３!$A$2:$AD$48,MATCH(N136,【参考】数式用３!$C$4:$AD$4,0)+2,0),"")))</f>
        <v>#N/A</v>
      </c>
      <c r="P136" s="546"/>
      <c r="Q136" s="547" t="e">
        <f aca="false">IFERROR(VLOOKUP(K136,【参考】数式用３!$A$2:$AC$48,MATCH(P136,【参考】数式用３!$C$4:$AC$4,0)+2,0),"")))</f>
        <v>#N/A</v>
      </c>
      <c r="R136" s="548" t="s">
        <v>267</v>
      </c>
      <c r="S136" s="549"/>
      <c r="T136" s="550" t="s">
        <v>268</v>
      </c>
      <c r="U136" s="549"/>
      <c r="V136" s="550" t="s">
        <v>352</v>
      </c>
      <c r="W136" s="549"/>
      <c r="X136" s="550" t="s">
        <v>268</v>
      </c>
      <c r="Y136" s="549"/>
      <c r="Z136" s="550" t="s">
        <v>269</v>
      </c>
      <c r="AA136" s="550" t="s">
        <v>170</v>
      </c>
      <c r="AB136" s="550" t="str">
        <f aca="false">IF(S136&gt;=1,(W136*12+Y136)-(S136*12+U136)+1,"")</f>
        <v/>
      </c>
      <c r="AC136" s="551" t="s">
        <v>353</v>
      </c>
      <c r="AD136" s="552" t="str">
        <f aca="false">IFERROR(ROUNDDOWN(ROUND(L136*Q136,0)*M136,0)*AB136,"")</f>
        <v/>
      </c>
      <c r="AE136" s="553" t="e">
        <f aca="false">IFERROR(ROUNDDOWN(ROUNDDOWN(ROUND(L136*VLOOKUP(K136,【参考】数式用３!$A$2:$AC$48,MATCH("処遇改善加算Ⅳ",【参考】数式用３!$C$4:$O$4,0)+2,0),0)*M136,0)*AB136*0.5,0), "")),0),0),0))</f>
        <v>#N/A</v>
      </c>
      <c r="AF136" s="554"/>
      <c r="AG136" s="552" t="e">
        <f aca="false">IF(AND(AQ136&lt;&gt;"対象外", P136&lt;&gt;""),ROUNDDOWN(ROUND(L136*VLOOKUP(K136,【参考】数式用３!$A$2:$K$48,MATCH("ベア加算あり",【参考】数式用３!$C$4:$K$4,0)+2,0),0)*M136,0)*AB136,"")),0),0))</f>
        <v>#N/A</v>
      </c>
      <c r="AH136" s="555"/>
      <c r="AI136" s="554"/>
      <c r="AJ136" s="554"/>
      <c r="AK136" s="556"/>
      <c r="AL136" s="557"/>
      <c r="AM136" s="558" t="e">
        <f aca="false">IF(Q136="","",IF(Q136&lt;O136,"！加算の要件上は問題ありませんが、令和６年度末の加算率と比較して、令和７年度の加算率が低くなっています。",""))</f>
        <v>#N/A</v>
      </c>
      <c r="AN136" s="559"/>
      <c r="AO136" s="560" t="str">
        <f aca="false">IF(K136&lt;&gt;"","Q列に色付け","")</f>
        <v/>
      </c>
      <c r="AP136" s="561" t="e">
        <f aca="false">IF(AND(AE136&lt;&gt;0,AE136&lt;&gt;""),IF(AF136="○","入力済","未入力"),"")</f>
        <v>#N/A</v>
      </c>
      <c r="AQ136" s="126" t="e">
        <f aca="false">IFERROR((VLOOKUP(N136, 【参考】数式用３!$BE$5:$BE$13, 1,FALSE)), "対象外"))))</f>
        <v>#N/A</v>
      </c>
      <c r="AR136" s="126" t="e">
        <f aca="false">IF(AG136&lt;&gt;"",IF(AH136="○","入力済","未入力"),"")</f>
        <v>#N/A</v>
      </c>
      <c r="AS136" s="126" t="str">
        <f aca="false">IF(AND(P136&lt;&gt;"", AI136=""), "未入力", "入力済")</f>
        <v>入力済</v>
      </c>
      <c r="AT136" s="126" t="str">
        <f aca="false">IF(AND(P136&lt;&gt;"", P136&lt;&gt;"処遇改善加算Ⅳ", AJ136=""), "未入力", "入力済")</f>
        <v>入力済</v>
      </c>
      <c r="AU136" s="126" t="e">
        <f aca="false">IFERROR(VLOOKUP(K136, 【参考】数式用３!$BB$5:$BC$48, 2, FALSE), "")))</f>
        <v>#N/A</v>
      </c>
      <c r="AV136" s="126" t="e">
        <f aca="false">IF(AND(P136&lt;&gt;"処遇改善加算Ⅲ",P136&lt;&gt;"処遇改善加算Ⅳ", P136&lt;&gt;"", AU136&lt;&gt;"対象外"), 1,"")</f>
        <v>#N/A</v>
      </c>
      <c r="AW136" s="126" t="e">
        <f aca="false">IFERROR("_"&amp;VLOOKUP(K136, 【参考】数式用３!$AG$2:$AH$48, 2, FALSE), "")))</f>
        <v>#N/A</v>
      </c>
      <c r="AX136" s="560" t="str">
        <f aca="false">IF(AND(P136="処遇改善加算Ⅰ", AL136=""), "未入力","入力済")</f>
        <v>入力済</v>
      </c>
      <c r="AY136" s="560" t="str">
        <f aca="false">G136</f>
        <v/>
      </c>
    </row>
    <row r="137" customFormat="false" ht="14.4" hidden="false" customHeight="true" outlineLevel="0" collapsed="false">
      <c r="A137" s="539"/>
      <c r="B137" s="566"/>
      <c r="C137" s="566"/>
      <c r="D137" s="566"/>
      <c r="E137" s="566"/>
      <c r="F137" s="566"/>
      <c r="G137" s="567"/>
      <c r="H137" s="567"/>
      <c r="I137" s="567"/>
      <c r="J137" s="567"/>
      <c r="K137" s="567"/>
      <c r="L137" s="542"/>
      <c r="M137" s="568"/>
      <c r="N137" s="544"/>
      <c r="O137" s="545"/>
      <c r="P137" s="546"/>
      <c r="Q137" s="547"/>
      <c r="R137" s="548"/>
      <c r="S137" s="549"/>
      <c r="T137" s="550"/>
      <c r="U137" s="549"/>
      <c r="V137" s="550"/>
      <c r="W137" s="549"/>
      <c r="X137" s="550"/>
      <c r="Y137" s="549"/>
      <c r="Z137" s="550"/>
      <c r="AA137" s="550"/>
      <c r="AB137" s="550"/>
      <c r="AC137" s="551"/>
      <c r="AD137" s="552"/>
      <c r="AE137" s="553"/>
      <c r="AF137" s="554"/>
      <c r="AG137" s="552"/>
      <c r="AH137" s="555"/>
      <c r="AI137" s="554"/>
      <c r="AJ137" s="554"/>
      <c r="AK137" s="556"/>
      <c r="AL137" s="557"/>
      <c r="AM137" s="564" t="str">
        <f aca="false">IF(AND(P136&lt;&gt;"", OR(W136&lt;&gt;8,Y136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37" s="559"/>
      <c r="AO137" s="560"/>
      <c r="AP137" s="561"/>
      <c r="AQ137" s="126"/>
      <c r="AR137" s="126"/>
      <c r="AS137" s="126"/>
      <c r="AT137" s="126"/>
      <c r="AU137" s="126"/>
      <c r="AV137" s="126"/>
      <c r="AW137" s="126"/>
      <c r="AX137" s="560"/>
      <c r="AY137" s="560"/>
    </row>
    <row r="138" customFormat="false" ht="14.4" hidden="false" customHeight="true" outlineLevel="0" collapsed="false">
      <c r="A138" s="539"/>
      <c r="B138" s="566"/>
      <c r="C138" s="566"/>
      <c r="D138" s="566"/>
      <c r="E138" s="566"/>
      <c r="F138" s="566"/>
      <c r="G138" s="567"/>
      <c r="H138" s="567"/>
      <c r="I138" s="567"/>
      <c r="J138" s="567"/>
      <c r="K138" s="567"/>
      <c r="L138" s="542"/>
      <c r="M138" s="568"/>
      <c r="N138" s="544"/>
      <c r="O138" s="545"/>
      <c r="P138" s="546"/>
      <c r="Q138" s="547"/>
      <c r="R138" s="548"/>
      <c r="S138" s="549"/>
      <c r="T138" s="550"/>
      <c r="U138" s="549"/>
      <c r="V138" s="550"/>
      <c r="W138" s="549"/>
      <c r="X138" s="550"/>
      <c r="Y138" s="549"/>
      <c r="Z138" s="550"/>
      <c r="AA138" s="550"/>
      <c r="AB138" s="550"/>
      <c r="AC138" s="551"/>
      <c r="AD138" s="552"/>
      <c r="AE138" s="553"/>
      <c r="AF138" s="554"/>
      <c r="AG138" s="552"/>
      <c r="AH138" s="555"/>
      <c r="AI138" s="554"/>
      <c r="AJ138" s="554"/>
      <c r="AK138" s="556"/>
      <c r="AL138" s="557"/>
      <c r="AM138" s="564"/>
      <c r="AN138" s="559"/>
      <c r="AO138" s="560"/>
      <c r="AP138" s="561"/>
      <c r="AQ138" s="126"/>
      <c r="AR138" s="126"/>
      <c r="AS138" s="126"/>
      <c r="AT138" s="126"/>
      <c r="AU138" s="126"/>
      <c r="AV138" s="126"/>
      <c r="AW138" s="126"/>
      <c r="AX138" s="560"/>
      <c r="AY138" s="560"/>
    </row>
    <row r="139" customFormat="false" ht="30" hidden="false" customHeight="true" outlineLevel="0" collapsed="false">
      <c r="A139" s="539"/>
      <c r="B139" s="566"/>
      <c r="C139" s="566"/>
      <c r="D139" s="566"/>
      <c r="E139" s="566"/>
      <c r="F139" s="566"/>
      <c r="G139" s="567"/>
      <c r="H139" s="567"/>
      <c r="I139" s="567"/>
      <c r="J139" s="567"/>
      <c r="K139" s="567"/>
      <c r="L139" s="542"/>
      <c r="M139" s="568"/>
      <c r="N139" s="544"/>
      <c r="O139" s="545"/>
      <c r="P139" s="546"/>
      <c r="Q139" s="547"/>
      <c r="R139" s="548"/>
      <c r="S139" s="549"/>
      <c r="T139" s="550"/>
      <c r="U139" s="549"/>
      <c r="V139" s="550"/>
      <c r="W139" s="549"/>
      <c r="X139" s="550"/>
      <c r="Y139" s="549"/>
      <c r="Z139" s="550"/>
      <c r="AA139" s="550"/>
      <c r="AB139" s="550"/>
      <c r="AC139" s="551"/>
      <c r="AD139" s="552"/>
      <c r="AE139" s="553"/>
      <c r="AF139" s="554"/>
      <c r="AG139" s="552"/>
      <c r="AH139" s="555"/>
      <c r="AI139" s="554"/>
      <c r="AJ139" s="554"/>
      <c r="AK139" s="556"/>
      <c r="AL139" s="557"/>
      <c r="AM139" s="565" t="str">
        <f aca="false">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559"/>
      <c r="AO139" s="560"/>
      <c r="AP139" s="561"/>
      <c r="AQ139" s="126"/>
      <c r="AR139" s="126"/>
      <c r="AS139" s="126"/>
      <c r="AT139" s="126"/>
      <c r="AU139" s="126"/>
      <c r="AV139" s="126"/>
      <c r="AW139" s="126"/>
      <c r="AX139" s="560"/>
      <c r="AY139" s="560"/>
    </row>
    <row r="140" customFormat="false" ht="30" hidden="false" customHeight="true" outlineLevel="0" collapsed="false">
      <c r="A140" s="539" t="n">
        <v>33</v>
      </c>
      <c r="B140" s="566" t="str">
        <f aca="false">IF(基本情報入力シート!B72="", "",基本情報入力シート!B72)</f>
        <v/>
      </c>
      <c r="C140" s="566"/>
      <c r="D140" s="566"/>
      <c r="E140" s="566"/>
      <c r="F140" s="566"/>
      <c r="G140" s="567" t="str">
        <f aca="false">IF(基本情報入力シート!L72="", "",基本情報入力シート!L72)</f>
        <v/>
      </c>
      <c r="H140" s="567" t="str">
        <f aca="false">IF(基本情報入力シート!Q72="", "",基本情報入力シート!Q72)</f>
        <v/>
      </c>
      <c r="I140" s="567" t="str">
        <f aca="false">IF(基本情報入力シート!V72="", "",基本情報入力シート!V72)</f>
        <v/>
      </c>
      <c r="J140" s="567" t="str">
        <f aca="false">IF(基本情報入力シート!W72="", "",基本情報入力シート!W72)</f>
        <v/>
      </c>
      <c r="K140" s="567" t="str">
        <f aca="false">IF(基本情報入力シート!X72="", "",基本情報入力シート!X72)</f>
        <v/>
      </c>
      <c r="L140" s="542" t="str">
        <f aca="false">IF(基本情報入力シート!AC72=0, "",基本情報入力シート!AC72)</f>
        <v/>
      </c>
      <c r="M140" s="568" t="e">
        <f aca="false">IF(基本情報入力シート!AD72="", "",基本情報入力シート!AD72)</f>
        <v>#N/A</v>
      </c>
      <c r="N140" s="544"/>
      <c r="O140" s="545" t="e">
        <f aca="false">IFERROR(VLOOKUP(K140,【参考】数式用３!$A$2:$AD$48,MATCH(N140,【参考】数式用３!$C$4:$AD$4,0)+2,0),"")))</f>
        <v>#N/A</v>
      </c>
      <c r="P140" s="546"/>
      <c r="Q140" s="547" t="e">
        <f aca="false">IFERROR(VLOOKUP(K140,【参考】数式用３!$A$2:$AC$48,MATCH(P140,【参考】数式用３!$C$4:$AC$4,0)+2,0),"")))</f>
        <v>#N/A</v>
      </c>
      <c r="R140" s="548" t="s">
        <v>267</v>
      </c>
      <c r="S140" s="549"/>
      <c r="T140" s="550" t="s">
        <v>268</v>
      </c>
      <c r="U140" s="549"/>
      <c r="V140" s="550" t="s">
        <v>352</v>
      </c>
      <c r="W140" s="549"/>
      <c r="X140" s="550" t="s">
        <v>268</v>
      </c>
      <c r="Y140" s="549"/>
      <c r="Z140" s="550" t="s">
        <v>269</v>
      </c>
      <c r="AA140" s="550" t="s">
        <v>170</v>
      </c>
      <c r="AB140" s="550" t="str">
        <f aca="false">IF(S140&gt;=1,(W140*12+Y140)-(S140*12+U140)+1,"")</f>
        <v/>
      </c>
      <c r="AC140" s="551" t="s">
        <v>353</v>
      </c>
      <c r="AD140" s="552" t="str">
        <f aca="false">IFERROR(ROUNDDOWN(ROUND(L140*Q140,0)*M140,0)*AB140,"")</f>
        <v/>
      </c>
      <c r="AE140" s="553" t="e">
        <f aca="false">IFERROR(ROUNDDOWN(ROUNDDOWN(ROUND(L140*VLOOKUP(K140,【参考】数式用３!$A$2:$AC$48,MATCH("処遇改善加算Ⅳ",【参考】数式用３!$C$4:$O$4,0)+2,0),0)*M140,0)*AB140*0.5,0), "")),0),0),0))</f>
        <v>#N/A</v>
      </c>
      <c r="AF140" s="554"/>
      <c r="AG140" s="552" t="e">
        <f aca="false">IF(AND(AQ140&lt;&gt;"対象外", P140&lt;&gt;""),ROUNDDOWN(ROUND(L140*VLOOKUP(K140,【参考】数式用３!$A$2:$K$48,MATCH("ベア加算あり",【参考】数式用３!$C$4:$K$4,0)+2,0),0)*M140,0)*AB140,"")),0),0))</f>
        <v>#N/A</v>
      </c>
      <c r="AH140" s="555"/>
      <c r="AI140" s="554"/>
      <c r="AJ140" s="554"/>
      <c r="AK140" s="556"/>
      <c r="AL140" s="557"/>
      <c r="AM140" s="558" t="e">
        <f aca="false">IF(Q140="","",IF(Q140&lt;O140,"！加算の要件上は問題ありませんが、令和６年度末の加算率と比較して、令和７年度の加算率が低くなっています。",""))</f>
        <v>#N/A</v>
      </c>
      <c r="AN140" s="559"/>
      <c r="AO140" s="560" t="str">
        <f aca="false">IF(K140&lt;&gt;"","Q列に色付け","")</f>
        <v/>
      </c>
      <c r="AP140" s="561" t="e">
        <f aca="false">IF(AND(AE140&lt;&gt;0,AE140&lt;&gt;""),IF(AF140="○","入力済","未入力"),"")</f>
        <v>#N/A</v>
      </c>
      <c r="AQ140" s="126" t="e">
        <f aca="false">IFERROR((VLOOKUP(N140, 【参考】数式用３!$BE$5:$BE$13, 1,FALSE)), "対象外"))))</f>
        <v>#N/A</v>
      </c>
      <c r="AR140" s="126" t="e">
        <f aca="false">IF(AG140&lt;&gt;"",IF(AH140="○","入力済","未入力"),"")</f>
        <v>#N/A</v>
      </c>
      <c r="AS140" s="126" t="str">
        <f aca="false">IF(AND(P140&lt;&gt;"", AI140=""), "未入力", "入力済")</f>
        <v>入力済</v>
      </c>
      <c r="AT140" s="126" t="str">
        <f aca="false">IF(AND(P140&lt;&gt;"", P140&lt;&gt;"処遇改善加算Ⅳ", AJ140=""), "未入力", "入力済")</f>
        <v>入力済</v>
      </c>
      <c r="AU140" s="126" t="e">
        <f aca="false">IFERROR(VLOOKUP(K140, 【参考】数式用３!$BB$5:$BC$48, 2, FALSE), "")))</f>
        <v>#N/A</v>
      </c>
      <c r="AV140" s="126" t="e">
        <f aca="false">IF(AND(P140&lt;&gt;"処遇改善加算Ⅲ",P140&lt;&gt;"処遇改善加算Ⅳ", P140&lt;&gt;"", AU140&lt;&gt;"対象外"), 1,"")</f>
        <v>#N/A</v>
      </c>
      <c r="AW140" s="126" t="e">
        <f aca="false">IFERROR("_"&amp;VLOOKUP(K140, 【参考】数式用３!$AG$2:$AH$48, 2, FALSE), "")))</f>
        <v>#N/A</v>
      </c>
      <c r="AX140" s="560" t="str">
        <f aca="false">IF(AND(P140="処遇改善加算Ⅰ", AL140=""), "未入力","入力済")</f>
        <v>入力済</v>
      </c>
      <c r="AY140" s="560" t="str">
        <f aca="false">G140</f>
        <v/>
      </c>
    </row>
    <row r="141" customFormat="false" ht="14.4" hidden="false" customHeight="true" outlineLevel="0" collapsed="false">
      <c r="A141" s="539"/>
      <c r="B141" s="566"/>
      <c r="C141" s="566"/>
      <c r="D141" s="566"/>
      <c r="E141" s="566"/>
      <c r="F141" s="566"/>
      <c r="G141" s="567"/>
      <c r="H141" s="567"/>
      <c r="I141" s="567"/>
      <c r="J141" s="567"/>
      <c r="K141" s="567"/>
      <c r="L141" s="542"/>
      <c r="M141" s="568"/>
      <c r="N141" s="544"/>
      <c r="O141" s="545"/>
      <c r="P141" s="546"/>
      <c r="Q141" s="547"/>
      <c r="R141" s="548"/>
      <c r="S141" s="549"/>
      <c r="T141" s="550"/>
      <c r="U141" s="549"/>
      <c r="V141" s="550"/>
      <c r="W141" s="549"/>
      <c r="X141" s="550"/>
      <c r="Y141" s="549"/>
      <c r="Z141" s="550"/>
      <c r="AA141" s="550"/>
      <c r="AB141" s="550"/>
      <c r="AC141" s="551"/>
      <c r="AD141" s="552"/>
      <c r="AE141" s="553"/>
      <c r="AF141" s="554"/>
      <c r="AG141" s="552"/>
      <c r="AH141" s="555"/>
      <c r="AI141" s="554"/>
      <c r="AJ141" s="554"/>
      <c r="AK141" s="556"/>
      <c r="AL141" s="557"/>
      <c r="AM141" s="564" t="str">
        <f aca="false">IF(AND(P140&lt;&gt;"", OR(W140&lt;&gt;8,Y140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41" s="559"/>
      <c r="AO141" s="560"/>
      <c r="AP141" s="561"/>
      <c r="AQ141" s="126"/>
      <c r="AR141" s="126"/>
      <c r="AS141" s="126"/>
      <c r="AT141" s="126"/>
      <c r="AU141" s="126"/>
      <c r="AV141" s="126"/>
      <c r="AW141" s="126"/>
      <c r="AX141" s="560"/>
      <c r="AY141" s="560"/>
    </row>
    <row r="142" customFormat="false" ht="14.4" hidden="false" customHeight="true" outlineLevel="0" collapsed="false">
      <c r="A142" s="539"/>
      <c r="B142" s="566"/>
      <c r="C142" s="566"/>
      <c r="D142" s="566"/>
      <c r="E142" s="566"/>
      <c r="F142" s="566"/>
      <c r="G142" s="567"/>
      <c r="H142" s="567"/>
      <c r="I142" s="567"/>
      <c r="J142" s="567"/>
      <c r="K142" s="567"/>
      <c r="L142" s="542"/>
      <c r="M142" s="568"/>
      <c r="N142" s="544"/>
      <c r="O142" s="545"/>
      <c r="P142" s="546"/>
      <c r="Q142" s="547"/>
      <c r="R142" s="548"/>
      <c r="S142" s="549"/>
      <c r="T142" s="550"/>
      <c r="U142" s="549"/>
      <c r="V142" s="550"/>
      <c r="W142" s="549"/>
      <c r="X142" s="550"/>
      <c r="Y142" s="549"/>
      <c r="Z142" s="550"/>
      <c r="AA142" s="550"/>
      <c r="AB142" s="550"/>
      <c r="AC142" s="551"/>
      <c r="AD142" s="552"/>
      <c r="AE142" s="553"/>
      <c r="AF142" s="554"/>
      <c r="AG142" s="552"/>
      <c r="AH142" s="555"/>
      <c r="AI142" s="554"/>
      <c r="AJ142" s="554"/>
      <c r="AK142" s="556"/>
      <c r="AL142" s="557"/>
      <c r="AM142" s="564"/>
      <c r="AN142" s="559"/>
      <c r="AO142" s="560"/>
      <c r="AP142" s="561"/>
      <c r="AQ142" s="126"/>
      <c r="AR142" s="126"/>
      <c r="AS142" s="126"/>
      <c r="AT142" s="126"/>
      <c r="AU142" s="126"/>
      <c r="AV142" s="126"/>
      <c r="AW142" s="126"/>
      <c r="AX142" s="560"/>
      <c r="AY142" s="560"/>
    </row>
    <row r="143" customFormat="false" ht="30" hidden="false" customHeight="true" outlineLevel="0" collapsed="false">
      <c r="A143" s="539"/>
      <c r="B143" s="566"/>
      <c r="C143" s="566"/>
      <c r="D143" s="566"/>
      <c r="E143" s="566"/>
      <c r="F143" s="566"/>
      <c r="G143" s="567"/>
      <c r="H143" s="567"/>
      <c r="I143" s="567"/>
      <c r="J143" s="567"/>
      <c r="K143" s="567"/>
      <c r="L143" s="542"/>
      <c r="M143" s="568"/>
      <c r="N143" s="544"/>
      <c r="O143" s="545"/>
      <c r="P143" s="546"/>
      <c r="Q143" s="547"/>
      <c r="R143" s="548"/>
      <c r="S143" s="549"/>
      <c r="T143" s="550"/>
      <c r="U143" s="549"/>
      <c r="V143" s="550"/>
      <c r="W143" s="549"/>
      <c r="X143" s="550"/>
      <c r="Y143" s="549"/>
      <c r="Z143" s="550"/>
      <c r="AA143" s="550"/>
      <c r="AB143" s="550"/>
      <c r="AC143" s="551"/>
      <c r="AD143" s="552"/>
      <c r="AE143" s="553"/>
      <c r="AF143" s="554"/>
      <c r="AG143" s="552"/>
      <c r="AH143" s="555"/>
      <c r="AI143" s="554"/>
      <c r="AJ143" s="554"/>
      <c r="AK143" s="556"/>
      <c r="AL143" s="557"/>
      <c r="AM143" s="565" t="str">
        <f aca="false">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559"/>
      <c r="AO143" s="560"/>
      <c r="AP143" s="561"/>
      <c r="AQ143" s="126"/>
      <c r="AR143" s="126"/>
      <c r="AS143" s="126"/>
      <c r="AT143" s="126"/>
      <c r="AU143" s="126"/>
      <c r="AV143" s="126"/>
      <c r="AW143" s="126"/>
      <c r="AX143" s="560"/>
      <c r="AY143" s="560"/>
    </row>
    <row r="144" customFormat="false" ht="30" hidden="false" customHeight="true" outlineLevel="0" collapsed="false">
      <c r="A144" s="539" t="n">
        <v>34</v>
      </c>
      <c r="B144" s="566" t="str">
        <f aca="false">IF(基本情報入力シート!B73="", "",基本情報入力シート!B73)</f>
        <v/>
      </c>
      <c r="C144" s="566"/>
      <c r="D144" s="566"/>
      <c r="E144" s="566"/>
      <c r="F144" s="566"/>
      <c r="G144" s="567" t="str">
        <f aca="false">IF(基本情報入力シート!L73="", "",基本情報入力シート!L73)</f>
        <v/>
      </c>
      <c r="H144" s="567" t="str">
        <f aca="false">IF(基本情報入力シート!Q73="", "",基本情報入力シート!Q73)</f>
        <v/>
      </c>
      <c r="I144" s="567" t="str">
        <f aca="false">IF(基本情報入力シート!V73="", "",基本情報入力シート!V73)</f>
        <v/>
      </c>
      <c r="J144" s="567" t="str">
        <f aca="false">IF(基本情報入力シート!W73="", "",基本情報入力シート!W73)</f>
        <v/>
      </c>
      <c r="K144" s="567" t="str">
        <f aca="false">IF(基本情報入力シート!X73="", "",基本情報入力シート!X73)</f>
        <v/>
      </c>
      <c r="L144" s="542" t="str">
        <f aca="false">IF(基本情報入力シート!AC73=0, "",基本情報入力シート!AC73)</f>
        <v/>
      </c>
      <c r="M144" s="568" t="e">
        <f aca="false">IF(基本情報入力シート!AD73="", "",基本情報入力シート!AD73)</f>
        <v>#N/A</v>
      </c>
      <c r="N144" s="544"/>
      <c r="O144" s="545" t="e">
        <f aca="false">IFERROR(VLOOKUP(K144,【参考】数式用３!$A$2:$AD$48,MATCH(N144,【参考】数式用３!$C$4:$AD$4,0)+2,0),"")))</f>
        <v>#N/A</v>
      </c>
      <c r="P144" s="546"/>
      <c r="Q144" s="547" t="e">
        <f aca="false">IFERROR(VLOOKUP(K144,【参考】数式用３!$A$2:$AC$48,MATCH(P144,【参考】数式用３!$C$4:$AC$4,0)+2,0),"")))</f>
        <v>#N/A</v>
      </c>
      <c r="R144" s="548" t="s">
        <v>267</v>
      </c>
      <c r="S144" s="549"/>
      <c r="T144" s="550" t="s">
        <v>268</v>
      </c>
      <c r="U144" s="549"/>
      <c r="V144" s="550" t="s">
        <v>352</v>
      </c>
      <c r="W144" s="549"/>
      <c r="X144" s="550" t="s">
        <v>268</v>
      </c>
      <c r="Y144" s="549"/>
      <c r="Z144" s="550" t="s">
        <v>269</v>
      </c>
      <c r="AA144" s="550" t="s">
        <v>170</v>
      </c>
      <c r="AB144" s="550" t="str">
        <f aca="false">IF(S144&gt;=1,(W144*12+Y144)-(S144*12+U144)+1,"")</f>
        <v/>
      </c>
      <c r="AC144" s="551" t="s">
        <v>353</v>
      </c>
      <c r="AD144" s="552" t="str">
        <f aca="false">IFERROR(ROUNDDOWN(ROUND(L144*Q144,0)*M144,0)*AB144,"")</f>
        <v/>
      </c>
      <c r="AE144" s="553" t="e">
        <f aca="false">IFERROR(ROUNDDOWN(ROUNDDOWN(ROUND(L144*VLOOKUP(K144,【参考】数式用３!$A$2:$AC$48,MATCH("処遇改善加算Ⅳ",【参考】数式用３!$C$4:$O$4,0)+2,0),0)*M144,0)*AB144*0.5,0), "")),0),0),0))</f>
        <v>#N/A</v>
      </c>
      <c r="AF144" s="554"/>
      <c r="AG144" s="552" t="e">
        <f aca="false">IF(AND(AQ144&lt;&gt;"対象外", P144&lt;&gt;""),ROUNDDOWN(ROUND(L144*VLOOKUP(K144,【参考】数式用３!$A$2:$K$48,MATCH("ベア加算あり",【参考】数式用３!$C$4:$K$4,0)+2,0),0)*M144,0)*AB144,"")),0),0))</f>
        <v>#N/A</v>
      </c>
      <c r="AH144" s="555"/>
      <c r="AI144" s="554"/>
      <c r="AJ144" s="554"/>
      <c r="AK144" s="556"/>
      <c r="AL144" s="557"/>
      <c r="AM144" s="558" t="e">
        <f aca="false">IF(Q144="","",IF(Q144&lt;O144,"！加算の要件上は問題ありませんが、令和６年度末の加算率と比較して、令和７年度の加算率が低くなっています。",""))</f>
        <v>#N/A</v>
      </c>
      <c r="AN144" s="559"/>
      <c r="AO144" s="560" t="str">
        <f aca="false">IF(K144&lt;&gt;"","Q列に色付け","")</f>
        <v/>
      </c>
      <c r="AP144" s="561" t="e">
        <f aca="false">IF(AND(AE144&lt;&gt;0,AE144&lt;&gt;""),IF(AF144="○","入力済","未入力"),"")</f>
        <v>#N/A</v>
      </c>
      <c r="AQ144" s="126" t="e">
        <f aca="false">IFERROR((VLOOKUP(N144, 【参考】数式用３!$BE$5:$BE$13, 1,FALSE)), "対象外"))))</f>
        <v>#N/A</v>
      </c>
      <c r="AR144" s="126" t="e">
        <f aca="false">IF(AG144&lt;&gt;"",IF(AH144="○","入力済","未入力"),"")</f>
        <v>#N/A</v>
      </c>
      <c r="AS144" s="126" t="str">
        <f aca="false">IF(AND(P144&lt;&gt;"", AI144=""), "未入力", "入力済")</f>
        <v>入力済</v>
      </c>
      <c r="AT144" s="126" t="str">
        <f aca="false">IF(AND(P144&lt;&gt;"", P144&lt;&gt;"処遇改善加算Ⅳ", AJ144=""), "未入力", "入力済")</f>
        <v>入力済</v>
      </c>
      <c r="AU144" s="126" t="e">
        <f aca="false">IFERROR(VLOOKUP(K144, 【参考】数式用３!$BB$5:$BC$48, 2, FALSE), "")))</f>
        <v>#N/A</v>
      </c>
      <c r="AV144" s="126" t="e">
        <f aca="false">IF(AND(P144&lt;&gt;"処遇改善加算Ⅲ",P144&lt;&gt;"処遇改善加算Ⅳ", P144&lt;&gt;"", AU144&lt;&gt;"対象外"), 1,"")</f>
        <v>#N/A</v>
      </c>
      <c r="AW144" s="126" t="e">
        <f aca="false">IFERROR("_"&amp;VLOOKUP(K144, 【参考】数式用３!$AG$2:$AH$48, 2, FALSE), "")))</f>
        <v>#N/A</v>
      </c>
      <c r="AX144" s="560" t="str">
        <f aca="false">IF(AND(P144="処遇改善加算Ⅰ", AL144=""), "未入力","入力済")</f>
        <v>入力済</v>
      </c>
      <c r="AY144" s="560" t="str">
        <f aca="false">G144</f>
        <v/>
      </c>
    </row>
    <row r="145" customFormat="false" ht="14.4" hidden="false" customHeight="true" outlineLevel="0" collapsed="false">
      <c r="A145" s="539"/>
      <c r="B145" s="566"/>
      <c r="C145" s="566"/>
      <c r="D145" s="566"/>
      <c r="E145" s="566"/>
      <c r="F145" s="566"/>
      <c r="G145" s="567"/>
      <c r="H145" s="567"/>
      <c r="I145" s="567"/>
      <c r="J145" s="567"/>
      <c r="K145" s="567"/>
      <c r="L145" s="542"/>
      <c r="M145" s="568"/>
      <c r="N145" s="544"/>
      <c r="O145" s="545"/>
      <c r="P145" s="546"/>
      <c r="Q145" s="547"/>
      <c r="R145" s="548"/>
      <c r="S145" s="549"/>
      <c r="T145" s="550"/>
      <c r="U145" s="549"/>
      <c r="V145" s="550"/>
      <c r="W145" s="549"/>
      <c r="X145" s="550"/>
      <c r="Y145" s="549"/>
      <c r="Z145" s="550"/>
      <c r="AA145" s="550"/>
      <c r="AB145" s="550"/>
      <c r="AC145" s="551"/>
      <c r="AD145" s="552"/>
      <c r="AE145" s="553"/>
      <c r="AF145" s="554"/>
      <c r="AG145" s="552"/>
      <c r="AH145" s="555"/>
      <c r="AI145" s="554"/>
      <c r="AJ145" s="554"/>
      <c r="AK145" s="556"/>
      <c r="AL145" s="557"/>
      <c r="AM145" s="564" t="str">
        <f aca="false">IF(AND(P144&lt;&gt;"", OR(W144&lt;&gt;8,Y144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45" s="559"/>
      <c r="AO145" s="560"/>
      <c r="AP145" s="561"/>
      <c r="AQ145" s="126"/>
      <c r="AR145" s="126"/>
      <c r="AS145" s="126"/>
      <c r="AT145" s="126"/>
      <c r="AU145" s="126"/>
      <c r="AV145" s="126"/>
      <c r="AW145" s="126"/>
      <c r="AX145" s="560"/>
      <c r="AY145" s="560"/>
    </row>
    <row r="146" customFormat="false" ht="14.4" hidden="false" customHeight="true" outlineLevel="0" collapsed="false">
      <c r="A146" s="539"/>
      <c r="B146" s="566"/>
      <c r="C146" s="566"/>
      <c r="D146" s="566"/>
      <c r="E146" s="566"/>
      <c r="F146" s="566"/>
      <c r="G146" s="567"/>
      <c r="H146" s="567"/>
      <c r="I146" s="567"/>
      <c r="J146" s="567"/>
      <c r="K146" s="567"/>
      <c r="L146" s="542"/>
      <c r="M146" s="568"/>
      <c r="N146" s="544"/>
      <c r="O146" s="545"/>
      <c r="P146" s="546"/>
      <c r="Q146" s="547"/>
      <c r="R146" s="548"/>
      <c r="S146" s="549"/>
      <c r="T146" s="550"/>
      <c r="U146" s="549"/>
      <c r="V146" s="550"/>
      <c r="W146" s="549"/>
      <c r="X146" s="550"/>
      <c r="Y146" s="549"/>
      <c r="Z146" s="550"/>
      <c r="AA146" s="550"/>
      <c r="AB146" s="550"/>
      <c r="AC146" s="551"/>
      <c r="AD146" s="552"/>
      <c r="AE146" s="553"/>
      <c r="AF146" s="554"/>
      <c r="AG146" s="552"/>
      <c r="AH146" s="555"/>
      <c r="AI146" s="554"/>
      <c r="AJ146" s="554"/>
      <c r="AK146" s="556"/>
      <c r="AL146" s="557"/>
      <c r="AM146" s="564"/>
      <c r="AN146" s="559"/>
      <c r="AO146" s="560"/>
      <c r="AP146" s="561"/>
      <c r="AQ146" s="126"/>
      <c r="AR146" s="126"/>
      <c r="AS146" s="126"/>
      <c r="AT146" s="126"/>
      <c r="AU146" s="126"/>
      <c r="AV146" s="126"/>
      <c r="AW146" s="126"/>
      <c r="AX146" s="560"/>
      <c r="AY146" s="560"/>
    </row>
    <row r="147" customFormat="false" ht="30" hidden="false" customHeight="true" outlineLevel="0" collapsed="false">
      <c r="A147" s="539"/>
      <c r="B147" s="566"/>
      <c r="C147" s="566"/>
      <c r="D147" s="566"/>
      <c r="E147" s="566"/>
      <c r="F147" s="566"/>
      <c r="G147" s="567"/>
      <c r="H147" s="567"/>
      <c r="I147" s="567"/>
      <c r="J147" s="567"/>
      <c r="K147" s="567"/>
      <c r="L147" s="542"/>
      <c r="M147" s="568"/>
      <c r="N147" s="544"/>
      <c r="O147" s="545"/>
      <c r="P147" s="546"/>
      <c r="Q147" s="547"/>
      <c r="R147" s="548"/>
      <c r="S147" s="549"/>
      <c r="T147" s="550"/>
      <c r="U147" s="549"/>
      <c r="V147" s="550"/>
      <c r="W147" s="549"/>
      <c r="X147" s="550"/>
      <c r="Y147" s="549"/>
      <c r="Z147" s="550"/>
      <c r="AA147" s="550"/>
      <c r="AB147" s="550"/>
      <c r="AC147" s="551"/>
      <c r="AD147" s="552"/>
      <c r="AE147" s="553"/>
      <c r="AF147" s="554"/>
      <c r="AG147" s="552"/>
      <c r="AH147" s="555"/>
      <c r="AI147" s="554"/>
      <c r="AJ147" s="554"/>
      <c r="AK147" s="556"/>
      <c r="AL147" s="557"/>
      <c r="AM147" s="565" t="str">
        <f aca="false">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559"/>
      <c r="AO147" s="560"/>
      <c r="AP147" s="561"/>
      <c r="AQ147" s="126"/>
      <c r="AR147" s="126"/>
      <c r="AS147" s="126"/>
      <c r="AT147" s="126"/>
      <c r="AU147" s="126"/>
      <c r="AV147" s="126"/>
      <c r="AW147" s="126"/>
      <c r="AX147" s="560"/>
      <c r="AY147" s="560"/>
    </row>
    <row r="148" customFormat="false" ht="30" hidden="false" customHeight="true" outlineLevel="0" collapsed="false">
      <c r="A148" s="539" t="n">
        <v>35</v>
      </c>
      <c r="B148" s="566" t="str">
        <f aca="false">IF(基本情報入力シート!B74="", "",基本情報入力シート!B74)</f>
        <v/>
      </c>
      <c r="C148" s="566"/>
      <c r="D148" s="566"/>
      <c r="E148" s="566"/>
      <c r="F148" s="566"/>
      <c r="G148" s="567" t="str">
        <f aca="false">IF(基本情報入力シート!L74="", "",基本情報入力シート!L74)</f>
        <v/>
      </c>
      <c r="H148" s="567" t="str">
        <f aca="false">IF(基本情報入力シート!Q74="", "",基本情報入力シート!Q74)</f>
        <v/>
      </c>
      <c r="I148" s="567" t="str">
        <f aca="false">IF(基本情報入力シート!V74="", "",基本情報入力シート!V74)</f>
        <v/>
      </c>
      <c r="J148" s="567" t="str">
        <f aca="false">IF(基本情報入力シート!W74="", "",基本情報入力シート!W74)</f>
        <v/>
      </c>
      <c r="K148" s="567" t="str">
        <f aca="false">IF(基本情報入力シート!X74="", "",基本情報入力シート!X74)</f>
        <v/>
      </c>
      <c r="L148" s="542" t="str">
        <f aca="false">IF(基本情報入力シート!AC74=0, "",基本情報入力シート!AC74)</f>
        <v/>
      </c>
      <c r="M148" s="568" t="e">
        <f aca="false">IF(基本情報入力シート!AD74="", "",基本情報入力シート!AD74)</f>
        <v>#N/A</v>
      </c>
      <c r="N148" s="544"/>
      <c r="O148" s="545" t="e">
        <f aca="false">IFERROR(VLOOKUP(K148,【参考】数式用３!$A$2:$AD$48,MATCH(N148,【参考】数式用３!$C$4:$AD$4,0)+2,0),"")))</f>
        <v>#N/A</v>
      </c>
      <c r="P148" s="546"/>
      <c r="Q148" s="547" t="e">
        <f aca="false">IFERROR(VLOOKUP(K148,【参考】数式用３!$A$2:$AC$48,MATCH(P148,【参考】数式用３!$C$4:$AC$4,0)+2,0),"")))</f>
        <v>#N/A</v>
      </c>
      <c r="R148" s="548" t="s">
        <v>267</v>
      </c>
      <c r="S148" s="549"/>
      <c r="T148" s="550" t="s">
        <v>268</v>
      </c>
      <c r="U148" s="549"/>
      <c r="V148" s="550" t="s">
        <v>352</v>
      </c>
      <c r="W148" s="549"/>
      <c r="X148" s="550" t="s">
        <v>268</v>
      </c>
      <c r="Y148" s="549"/>
      <c r="Z148" s="550" t="s">
        <v>269</v>
      </c>
      <c r="AA148" s="550" t="s">
        <v>170</v>
      </c>
      <c r="AB148" s="550" t="str">
        <f aca="false">IF(S148&gt;=1,(W148*12+Y148)-(S148*12+U148)+1,"")</f>
        <v/>
      </c>
      <c r="AC148" s="551" t="s">
        <v>353</v>
      </c>
      <c r="AD148" s="552" t="str">
        <f aca="false">IFERROR(ROUNDDOWN(ROUND(L148*Q148,0)*M148,0)*AB148,"")</f>
        <v/>
      </c>
      <c r="AE148" s="553" t="e">
        <f aca="false">IFERROR(ROUNDDOWN(ROUNDDOWN(ROUND(L148*VLOOKUP(K148,【参考】数式用３!$A$2:$AC$48,MATCH("処遇改善加算Ⅳ",【参考】数式用３!$C$4:$O$4,0)+2,0),0)*M148,0)*AB148*0.5,0), "")),0),0),0))</f>
        <v>#N/A</v>
      </c>
      <c r="AF148" s="554"/>
      <c r="AG148" s="552" t="e">
        <f aca="false">IF(AND(AQ148&lt;&gt;"対象外", P148&lt;&gt;""),ROUNDDOWN(ROUND(L148*VLOOKUP(K148,【参考】数式用３!$A$2:$K$48,MATCH("ベア加算あり",【参考】数式用３!$C$4:$K$4,0)+2,0),0)*M148,0)*AB148,"")),0),0))</f>
        <v>#N/A</v>
      </c>
      <c r="AH148" s="555"/>
      <c r="AI148" s="554"/>
      <c r="AJ148" s="554"/>
      <c r="AK148" s="556"/>
      <c r="AL148" s="557"/>
      <c r="AM148" s="558" t="e">
        <f aca="false">IF(Q148="","",IF(Q148&lt;O148,"！加算の要件上は問題ありませんが、令和６年度末の加算率と比較して、令和７年度の加算率が低くなっています。",""))</f>
        <v>#N/A</v>
      </c>
      <c r="AN148" s="559"/>
      <c r="AO148" s="560" t="str">
        <f aca="false">IF(K148&lt;&gt;"","Q列に色付け","")</f>
        <v/>
      </c>
      <c r="AP148" s="561" t="e">
        <f aca="false">IF(AND(AE148&lt;&gt;0,AE148&lt;&gt;""),IF(AF148="○","入力済","未入力"),"")</f>
        <v>#N/A</v>
      </c>
      <c r="AQ148" s="126" t="e">
        <f aca="false">IFERROR((VLOOKUP(N148, 【参考】数式用３!$BE$5:$BE$13, 1,FALSE)), "対象外"))))</f>
        <v>#N/A</v>
      </c>
      <c r="AR148" s="126" t="e">
        <f aca="false">IF(AG148&lt;&gt;"",IF(AH148="○","入力済","未入力"),"")</f>
        <v>#N/A</v>
      </c>
      <c r="AS148" s="126" t="str">
        <f aca="false">IF(AND(P148&lt;&gt;"", AI148=""), "未入力", "入力済")</f>
        <v>入力済</v>
      </c>
      <c r="AT148" s="126" t="str">
        <f aca="false">IF(AND(P148&lt;&gt;"", P148&lt;&gt;"処遇改善加算Ⅳ", AJ148=""), "未入力", "入力済")</f>
        <v>入力済</v>
      </c>
      <c r="AU148" s="126" t="e">
        <f aca="false">IFERROR(VLOOKUP(K148, 【参考】数式用３!$BB$5:$BC$48, 2, FALSE), "")))</f>
        <v>#N/A</v>
      </c>
      <c r="AV148" s="126" t="e">
        <f aca="false">IF(AND(P148&lt;&gt;"処遇改善加算Ⅲ",P148&lt;&gt;"処遇改善加算Ⅳ", P148&lt;&gt;"", AU148&lt;&gt;"対象外"), 1,"")</f>
        <v>#N/A</v>
      </c>
      <c r="AW148" s="126" t="e">
        <f aca="false">IFERROR("_"&amp;VLOOKUP(K148, 【参考】数式用３!$AG$2:$AH$48, 2, FALSE), "")))</f>
        <v>#N/A</v>
      </c>
      <c r="AX148" s="560" t="str">
        <f aca="false">IF(AND(P148="処遇改善加算Ⅰ", AL148=""), "未入力","入力済")</f>
        <v>入力済</v>
      </c>
      <c r="AY148" s="560" t="str">
        <f aca="false">G148</f>
        <v/>
      </c>
    </row>
    <row r="149" customFormat="false" ht="14.4" hidden="false" customHeight="true" outlineLevel="0" collapsed="false">
      <c r="A149" s="539"/>
      <c r="B149" s="566"/>
      <c r="C149" s="566"/>
      <c r="D149" s="566"/>
      <c r="E149" s="566"/>
      <c r="F149" s="566"/>
      <c r="G149" s="567"/>
      <c r="H149" s="567"/>
      <c r="I149" s="567"/>
      <c r="J149" s="567"/>
      <c r="K149" s="567"/>
      <c r="L149" s="542"/>
      <c r="M149" s="568"/>
      <c r="N149" s="544"/>
      <c r="O149" s="545"/>
      <c r="P149" s="546"/>
      <c r="Q149" s="547"/>
      <c r="R149" s="548"/>
      <c r="S149" s="549"/>
      <c r="T149" s="550"/>
      <c r="U149" s="549"/>
      <c r="V149" s="550"/>
      <c r="W149" s="549"/>
      <c r="X149" s="550"/>
      <c r="Y149" s="549"/>
      <c r="Z149" s="550"/>
      <c r="AA149" s="550"/>
      <c r="AB149" s="550"/>
      <c r="AC149" s="551"/>
      <c r="AD149" s="552"/>
      <c r="AE149" s="553"/>
      <c r="AF149" s="554"/>
      <c r="AG149" s="552"/>
      <c r="AH149" s="555"/>
      <c r="AI149" s="554"/>
      <c r="AJ149" s="554"/>
      <c r="AK149" s="556"/>
      <c r="AL149" s="557"/>
      <c r="AM149" s="564" t="str">
        <f aca="false">IF(AND(P148&lt;&gt;"", OR(W148&lt;&gt;8,Y148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49" s="559"/>
      <c r="AO149" s="560"/>
      <c r="AP149" s="561"/>
      <c r="AQ149" s="126"/>
      <c r="AR149" s="126"/>
      <c r="AS149" s="126"/>
      <c r="AT149" s="126"/>
      <c r="AU149" s="126"/>
      <c r="AV149" s="126"/>
      <c r="AW149" s="126"/>
      <c r="AX149" s="560"/>
      <c r="AY149" s="560"/>
    </row>
    <row r="150" customFormat="false" ht="14.4" hidden="false" customHeight="true" outlineLevel="0" collapsed="false">
      <c r="A150" s="539"/>
      <c r="B150" s="566"/>
      <c r="C150" s="566"/>
      <c r="D150" s="566"/>
      <c r="E150" s="566"/>
      <c r="F150" s="566"/>
      <c r="G150" s="567"/>
      <c r="H150" s="567"/>
      <c r="I150" s="567"/>
      <c r="J150" s="567"/>
      <c r="K150" s="567"/>
      <c r="L150" s="542"/>
      <c r="M150" s="568"/>
      <c r="N150" s="544"/>
      <c r="O150" s="545"/>
      <c r="P150" s="546"/>
      <c r="Q150" s="547"/>
      <c r="R150" s="548"/>
      <c r="S150" s="549"/>
      <c r="T150" s="550"/>
      <c r="U150" s="549"/>
      <c r="V150" s="550"/>
      <c r="W150" s="549"/>
      <c r="X150" s="550"/>
      <c r="Y150" s="549"/>
      <c r="Z150" s="550"/>
      <c r="AA150" s="550"/>
      <c r="AB150" s="550"/>
      <c r="AC150" s="551"/>
      <c r="AD150" s="552"/>
      <c r="AE150" s="553"/>
      <c r="AF150" s="554"/>
      <c r="AG150" s="552"/>
      <c r="AH150" s="555"/>
      <c r="AI150" s="554"/>
      <c r="AJ150" s="554"/>
      <c r="AK150" s="556"/>
      <c r="AL150" s="557"/>
      <c r="AM150" s="564"/>
      <c r="AN150" s="559"/>
      <c r="AO150" s="560"/>
      <c r="AP150" s="561"/>
      <c r="AQ150" s="126"/>
      <c r="AR150" s="126"/>
      <c r="AS150" s="126"/>
      <c r="AT150" s="126"/>
      <c r="AU150" s="126"/>
      <c r="AV150" s="126"/>
      <c r="AW150" s="126"/>
      <c r="AX150" s="560"/>
      <c r="AY150" s="560"/>
    </row>
    <row r="151" customFormat="false" ht="30" hidden="false" customHeight="true" outlineLevel="0" collapsed="false">
      <c r="A151" s="539"/>
      <c r="B151" s="566"/>
      <c r="C151" s="566"/>
      <c r="D151" s="566"/>
      <c r="E151" s="566"/>
      <c r="F151" s="566"/>
      <c r="G151" s="567"/>
      <c r="H151" s="567"/>
      <c r="I151" s="567"/>
      <c r="J151" s="567"/>
      <c r="K151" s="567"/>
      <c r="L151" s="542"/>
      <c r="M151" s="568"/>
      <c r="N151" s="544"/>
      <c r="O151" s="545"/>
      <c r="P151" s="546"/>
      <c r="Q151" s="547"/>
      <c r="R151" s="548"/>
      <c r="S151" s="549"/>
      <c r="T151" s="550"/>
      <c r="U151" s="549"/>
      <c r="V151" s="550"/>
      <c r="W151" s="549"/>
      <c r="X151" s="550"/>
      <c r="Y151" s="549"/>
      <c r="Z151" s="550"/>
      <c r="AA151" s="550"/>
      <c r="AB151" s="550"/>
      <c r="AC151" s="551"/>
      <c r="AD151" s="552"/>
      <c r="AE151" s="553"/>
      <c r="AF151" s="554"/>
      <c r="AG151" s="552"/>
      <c r="AH151" s="555"/>
      <c r="AI151" s="554"/>
      <c r="AJ151" s="554"/>
      <c r="AK151" s="556"/>
      <c r="AL151" s="557"/>
      <c r="AM151" s="565" t="str">
        <f aca="false">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559"/>
      <c r="AO151" s="560"/>
      <c r="AP151" s="561"/>
      <c r="AQ151" s="126"/>
      <c r="AR151" s="126"/>
      <c r="AS151" s="126"/>
      <c r="AT151" s="126"/>
      <c r="AU151" s="126"/>
      <c r="AV151" s="126"/>
      <c r="AW151" s="126"/>
      <c r="AX151" s="560"/>
      <c r="AY151" s="560"/>
    </row>
    <row r="152" customFormat="false" ht="30" hidden="false" customHeight="true" outlineLevel="0" collapsed="false">
      <c r="A152" s="539" t="n">
        <v>36</v>
      </c>
      <c r="B152" s="566" t="str">
        <f aca="false">IF(基本情報入力シート!B75="", "",基本情報入力シート!B75)</f>
        <v/>
      </c>
      <c r="C152" s="566"/>
      <c r="D152" s="566"/>
      <c r="E152" s="566"/>
      <c r="F152" s="566"/>
      <c r="G152" s="567" t="str">
        <f aca="false">IF(基本情報入力シート!L75="", "",基本情報入力シート!L75)</f>
        <v/>
      </c>
      <c r="H152" s="567" t="str">
        <f aca="false">IF(基本情報入力シート!Q75="", "",基本情報入力シート!Q75)</f>
        <v/>
      </c>
      <c r="I152" s="567" t="str">
        <f aca="false">IF(基本情報入力シート!V75="", "",基本情報入力シート!V75)</f>
        <v/>
      </c>
      <c r="J152" s="567" t="str">
        <f aca="false">IF(基本情報入力シート!W75="", "",基本情報入力シート!W75)</f>
        <v/>
      </c>
      <c r="K152" s="567" t="str">
        <f aca="false">IF(基本情報入力シート!X75="", "",基本情報入力シート!X75)</f>
        <v/>
      </c>
      <c r="L152" s="542" t="str">
        <f aca="false">IF(基本情報入力シート!AC75=0, "",基本情報入力シート!AC75)</f>
        <v/>
      </c>
      <c r="M152" s="568" t="e">
        <f aca="false">IF(基本情報入力シート!AD75="", "",基本情報入力シート!AD75)</f>
        <v>#N/A</v>
      </c>
      <c r="N152" s="544"/>
      <c r="O152" s="545" t="e">
        <f aca="false">IFERROR(VLOOKUP(K152,【参考】数式用３!$A$2:$AD$48,MATCH(N152,【参考】数式用３!$C$4:$AD$4,0)+2,0),"")))</f>
        <v>#N/A</v>
      </c>
      <c r="P152" s="546"/>
      <c r="Q152" s="547" t="e">
        <f aca="false">IFERROR(VLOOKUP(K152,【参考】数式用３!$A$2:$AC$48,MATCH(P152,【参考】数式用３!$C$4:$AC$4,0)+2,0),"")))</f>
        <v>#N/A</v>
      </c>
      <c r="R152" s="548" t="s">
        <v>267</v>
      </c>
      <c r="S152" s="549"/>
      <c r="T152" s="550" t="s">
        <v>268</v>
      </c>
      <c r="U152" s="549"/>
      <c r="V152" s="550" t="s">
        <v>352</v>
      </c>
      <c r="W152" s="549"/>
      <c r="X152" s="550" t="s">
        <v>268</v>
      </c>
      <c r="Y152" s="549"/>
      <c r="Z152" s="550" t="s">
        <v>269</v>
      </c>
      <c r="AA152" s="550" t="s">
        <v>170</v>
      </c>
      <c r="AB152" s="550" t="str">
        <f aca="false">IF(S152&gt;=1,(W152*12+Y152)-(S152*12+U152)+1,"")</f>
        <v/>
      </c>
      <c r="AC152" s="551" t="s">
        <v>353</v>
      </c>
      <c r="AD152" s="552" t="str">
        <f aca="false">IFERROR(ROUNDDOWN(ROUND(L152*Q152,0)*M152,0)*AB152,"")</f>
        <v/>
      </c>
      <c r="AE152" s="553" t="e">
        <f aca="false">IFERROR(ROUNDDOWN(ROUNDDOWN(ROUND(L152*VLOOKUP(K152,【参考】数式用３!$A$2:$AC$48,MATCH("処遇改善加算Ⅳ",【参考】数式用３!$C$4:$O$4,0)+2,0),0)*M152,0)*AB152*0.5,0), "")),0),0),0))</f>
        <v>#N/A</v>
      </c>
      <c r="AF152" s="554"/>
      <c r="AG152" s="552" t="e">
        <f aca="false">IF(AND(AQ152&lt;&gt;"対象外", P152&lt;&gt;""),ROUNDDOWN(ROUND(L152*VLOOKUP(K152,【参考】数式用３!$A$2:$K$48,MATCH("ベア加算あり",【参考】数式用３!$C$4:$K$4,0)+2,0),0)*M152,0)*AB152,"")),0),0))</f>
        <v>#N/A</v>
      </c>
      <c r="AH152" s="555"/>
      <c r="AI152" s="554"/>
      <c r="AJ152" s="554"/>
      <c r="AK152" s="556"/>
      <c r="AL152" s="557"/>
      <c r="AM152" s="558" t="e">
        <f aca="false">IF(Q152="","",IF(Q152&lt;O152,"！加算の要件上は問題ありませんが、令和６年度末の加算率と比較して、令和７年度の加算率が低くなっています。",""))</f>
        <v>#N/A</v>
      </c>
      <c r="AN152" s="559"/>
      <c r="AO152" s="575" t="str">
        <f aca="false">IF(K152&lt;&gt;"","Q列に色付け","")</f>
        <v/>
      </c>
      <c r="AP152" s="561" t="e">
        <f aca="false">IF(AND(AE152&lt;&gt;0,AE152&lt;&gt;""),IF(AF152="○","入力済","未入力"),"")</f>
        <v>#N/A</v>
      </c>
      <c r="AQ152" s="126" t="e">
        <f aca="false">IFERROR((VLOOKUP(N152, 【参考】数式用３!$BE$5:$BE$13, 1,FALSE)), "対象外"))))</f>
        <v>#N/A</v>
      </c>
      <c r="AR152" s="126" t="e">
        <f aca="false">IF(AG152&lt;&gt;"",IF(AH152="○","入力済","未入力"),"")</f>
        <v>#N/A</v>
      </c>
      <c r="AS152" s="126" t="str">
        <f aca="false">IF(AND(P152&lt;&gt;"", AI152=""), "未入力", "入力済")</f>
        <v>入力済</v>
      </c>
      <c r="AT152" s="126" t="str">
        <f aca="false">IF(AND(P152&lt;&gt;"", P152&lt;&gt;"処遇改善加算Ⅳ", AJ152=""), "未入力", "入力済")</f>
        <v>入力済</v>
      </c>
      <c r="AU152" s="126" t="e">
        <f aca="false">IFERROR(VLOOKUP(K152, 【参考】数式用３!$BB$5:$BC$48, 2, FALSE), "")))</f>
        <v>#N/A</v>
      </c>
      <c r="AV152" s="126" t="e">
        <f aca="false">IF(AND(P152&lt;&gt;"処遇改善加算Ⅲ",P152&lt;&gt;"処遇改善加算Ⅳ", P152&lt;&gt;"", AU152&lt;&gt;"対象外"), 1,"")</f>
        <v>#N/A</v>
      </c>
      <c r="AW152" s="126" t="e">
        <f aca="false">IFERROR("_"&amp;VLOOKUP(K152, 【参考】数式用３!$AG$2:$AH$48, 2, FALSE), "")))</f>
        <v>#N/A</v>
      </c>
      <c r="AX152" s="560" t="str">
        <f aca="false">IF(AND(P152="処遇改善加算Ⅰ", AL152=""), "未入力","入力済")</f>
        <v>入力済</v>
      </c>
      <c r="AY152" s="560" t="str">
        <f aca="false">G152</f>
        <v/>
      </c>
    </row>
    <row r="153" customFormat="false" ht="14.4" hidden="false" customHeight="true" outlineLevel="0" collapsed="false">
      <c r="A153" s="539"/>
      <c r="B153" s="566"/>
      <c r="C153" s="566"/>
      <c r="D153" s="566"/>
      <c r="E153" s="566"/>
      <c r="F153" s="566"/>
      <c r="G153" s="567"/>
      <c r="H153" s="567"/>
      <c r="I153" s="567"/>
      <c r="J153" s="567"/>
      <c r="K153" s="567"/>
      <c r="L153" s="542"/>
      <c r="M153" s="568"/>
      <c r="N153" s="544"/>
      <c r="O153" s="545"/>
      <c r="P153" s="546"/>
      <c r="Q153" s="547"/>
      <c r="R153" s="548"/>
      <c r="S153" s="549"/>
      <c r="T153" s="550"/>
      <c r="U153" s="549"/>
      <c r="V153" s="550"/>
      <c r="W153" s="549"/>
      <c r="X153" s="550"/>
      <c r="Y153" s="549"/>
      <c r="Z153" s="550"/>
      <c r="AA153" s="550"/>
      <c r="AB153" s="550"/>
      <c r="AC153" s="551"/>
      <c r="AD153" s="552"/>
      <c r="AE153" s="553"/>
      <c r="AF153" s="554"/>
      <c r="AG153" s="552"/>
      <c r="AH153" s="555"/>
      <c r="AI153" s="554"/>
      <c r="AJ153" s="554"/>
      <c r="AK153" s="556"/>
      <c r="AL153" s="557"/>
      <c r="AM153" s="564" t="str">
        <f aca="false">IF(AND(P152&lt;&gt;"", OR(W152&lt;&gt;8,Y152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53" s="559"/>
      <c r="AO153" s="575"/>
      <c r="AP153" s="561"/>
      <c r="AQ153" s="126"/>
      <c r="AR153" s="126"/>
      <c r="AS153" s="126"/>
      <c r="AT153" s="126"/>
      <c r="AU153" s="126"/>
      <c r="AV153" s="126"/>
      <c r="AW153" s="126"/>
      <c r="AX153" s="560"/>
      <c r="AY153" s="560"/>
    </row>
    <row r="154" customFormat="false" ht="14.4" hidden="false" customHeight="true" outlineLevel="0" collapsed="false">
      <c r="A154" s="539"/>
      <c r="B154" s="566"/>
      <c r="C154" s="566"/>
      <c r="D154" s="566"/>
      <c r="E154" s="566"/>
      <c r="F154" s="566"/>
      <c r="G154" s="567"/>
      <c r="H154" s="567"/>
      <c r="I154" s="567"/>
      <c r="J154" s="567"/>
      <c r="K154" s="567"/>
      <c r="L154" s="542"/>
      <c r="M154" s="568"/>
      <c r="N154" s="544"/>
      <c r="O154" s="545"/>
      <c r="P154" s="546"/>
      <c r="Q154" s="547"/>
      <c r="R154" s="548"/>
      <c r="S154" s="549"/>
      <c r="T154" s="550"/>
      <c r="U154" s="549"/>
      <c r="V154" s="550"/>
      <c r="W154" s="549"/>
      <c r="X154" s="550"/>
      <c r="Y154" s="549"/>
      <c r="Z154" s="550"/>
      <c r="AA154" s="550"/>
      <c r="AB154" s="550"/>
      <c r="AC154" s="551"/>
      <c r="AD154" s="552"/>
      <c r="AE154" s="553"/>
      <c r="AF154" s="554"/>
      <c r="AG154" s="552"/>
      <c r="AH154" s="555"/>
      <c r="AI154" s="554"/>
      <c r="AJ154" s="554"/>
      <c r="AK154" s="556"/>
      <c r="AL154" s="557"/>
      <c r="AM154" s="564"/>
      <c r="AN154" s="559"/>
      <c r="AO154" s="575"/>
      <c r="AP154" s="561"/>
      <c r="AQ154" s="126"/>
      <c r="AR154" s="126"/>
      <c r="AS154" s="126"/>
      <c r="AT154" s="126"/>
      <c r="AU154" s="126"/>
      <c r="AV154" s="126"/>
      <c r="AW154" s="126"/>
      <c r="AX154" s="560"/>
      <c r="AY154" s="560"/>
    </row>
    <row r="155" customFormat="false" ht="30" hidden="false" customHeight="true" outlineLevel="0" collapsed="false">
      <c r="A155" s="539"/>
      <c r="B155" s="566"/>
      <c r="C155" s="566"/>
      <c r="D155" s="566"/>
      <c r="E155" s="566"/>
      <c r="F155" s="566"/>
      <c r="G155" s="567"/>
      <c r="H155" s="567"/>
      <c r="I155" s="567"/>
      <c r="J155" s="567"/>
      <c r="K155" s="567"/>
      <c r="L155" s="542"/>
      <c r="M155" s="568"/>
      <c r="N155" s="544"/>
      <c r="O155" s="545"/>
      <c r="P155" s="546"/>
      <c r="Q155" s="547"/>
      <c r="R155" s="548"/>
      <c r="S155" s="549"/>
      <c r="T155" s="550"/>
      <c r="U155" s="549"/>
      <c r="V155" s="550"/>
      <c r="W155" s="549"/>
      <c r="X155" s="550"/>
      <c r="Y155" s="549"/>
      <c r="Z155" s="550"/>
      <c r="AA155" s="550"/>
      <c r="AB155" s="550"/>
      <c r="AC155" s="551"/>
      <c r="AD155" s="552"/>
      <c r="AE155" s="553"/>
      <c r="AF155" s="554"/>
      <c r="AG155" s="552"/>
      <c r="AH155" s="555"/>
      <c r="AI155" s="554"/>
      <c r="AJ155" s="554"/>
      <c r="AK155" s="556"/>
      <c r="AL155" s="557"/>
      <c r="AM155" s="565" t="str">
        <f aca="false">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559"/>
      <c r="AO155" s="575"/>
      <c r="AP155" s="561"/>
      <c r="AQ155" s="126"/>
      <c r="AR155" s="126"/>
      <c r="AS155" s="126"/>
      <c r="AT155" s="126"/>
      <c r="AU155" s="126"/>
      <c r="AV155" s="126"/>
      <c r="AW155" s="126"/>
      <c r="AX155" s="560"/>
      <c r="AY155" s="560"/>
    </row>
    <row r="156" customFormat="false" ht="30" hidden="false" customHeight="true" outlineLevel="0" collapsed="false">
      <c r="A156" s="539" t="n">
        <v>37</v>
      </c>
      <c r="B156" s="566" t="str">
        <f aca="false">IF(基本情報入力シート!B76="", "",基本情報入力シート!B76)</f>
        <v/>
      </c>
      <c r="C156" s="566"/>
      <c r="D156" s="566"/>
      <c r="E156" s="566"/>
      <c r="F156" s="566"/>
      <c r="G156" s="567" t="str">
        <f aca="false">IF(基本情報入力シート!L76="", "",基本情報入力シート!L76)</f>
        <v/>
      </c>
      <c r="H156" s="567" t="str">
        <f aca="false">IF(基本情報入力シート!Q76="", "",基本情報入力シート!Q76)</f>
        <v/>
      </c>
      <c r="I156" s="567" t="str">
        <f aca="false">IF(基本情報入力シート!V76="", "",基本情報入力シート!V76)</f>
        <v/>
      </c>
      <c r="J156" s="567" t="str">
        <f aca="false">IF(基本情報入力シート!W76="", "",基本情報入力シート!W76)</f>
        <v/>
      </c>
      <c r="K156" s="567" t="str">
        <f aca="false">IF(基本情報入力シート!X76="", "",基本情報入力シート!X76)</f>
        <v/>
      </c>
      <c r="L156" s="542" t="str">
        <f aca="false">IF(基本情報入力シート!AC76=0, "",基本情報入力シート!AC76)</f>
        <v/>
      </c>
      <c r="M156" s="568" t="e">
        <f aca="false">IF(基本情報入力シート!AD76="", "",基本情報入力シート!AD76)</f>
        <v>#N/A</v>
      </c>
      <c r="N156" s="544"/>
      <c r="O156" s="545" t="e">
        <f aca="false">IFERROR(VLOOKUP(K156,【参考】数式用３!$A$2:$AD$48,MATCH(N156,【参考】数式用３!$C$4:$AD$4,0)+2,0),"")))</f>
        <v>#N/A</v>
      </c>
      <c r="P156" s="546"/>
      <c r="Q156" s="547" t="e">
        <f aca="false">IFERROR(VLOOKUP(K156,【参考】数式用３!$A$2:$AC$48,MATCH(P156,【参考】数式用３!$C$4:$AC$4,0)+2,0),"")))</f>
        <v>#N/A</v>
      </c>
      <c r="R156" s="548" t="s">
        <v>267</v>
      </c>
      <c r="S156" s="549"/>
      <c r="T156" s="550" t="s">
        <v>268</v>
      </c>
      <c r="U156" s="549"/>
      <c r="V156" s="550" t="s">
        <v>352</v>
      </c>
      <c r="W156" s="549"/>
      <c r="X156" s="550" t="s">
        <v>268</v>
      </c>
      <c r="Y156" s="549"/>
      <c r="Z156" s="550" t="s">
        <v>269</v>
      </c>
      <c r="AA156" s="550" t="s">
        <v>170</v>
      </c>
      <c r="AB156" s="550" t="str">
        <f aca="false">IF(S156&gt;=1,(W156*12+Y156)-(S156*12+U156)+1,"")</f>
        <v/>
      </c>
      <c r="AC156" s="551" t="s">
        <v>353</v>
      </c>
      <c r="AD156" s="552" t="str">
        <f aca="false">IFERROR(ROUNDDOWN(ROUND(L156*Q156,0)*M156,0)*AB156,"")</f>
        <v/>
      </c>
      <c r="AE156" s="553" t="e">
        <f aca="false">IFERROR(ROUNDDOWN(ROUNDDOWN(ROUND(L156*VLOOKUP(K156,【参考】数式用３!$A$2:$AC$48,MATCH("処遇改善加算Ⅳ",【参考】数式用３!$C$4:$O$4,0)+2,0),0)*M156,0)*AB156*0.5,0), "")),0),0),0))</f>
        <v>#N/A</v>
      </c>
      <c r="AF156" s="554"/>
      <c r="AG156" s="552" t="e">
        <f aca="false">IF(AND(AQ156&lt;&gt;"対象外", P156&lt;&gt;""),ROUNDDOWN(ROUND(L156*VLOOKUP(K156,【参考】数式用３!$A$2:$K$48,MATCH("ベア加算あり",【参考】数式用３!$C$4:$K$4,0)+2,0),0)*M156,0)*AB156,"")),0),0))</f>
        <v>#N/A</v>
      </c>
      <c r="AH156" s="555"/>
      <c r="AI156" s="554"/>
      <c r="AJ156" s="554"/>
      <c r="AK156" s="556"/>
      <c r="AL156" s="557"/>
      <c r="AM156" s="558" t="e">
        <f aca="false">IF(Q156="","",IF(Q156&lt;O156,"！加算の要件上は問題ありませんが、令和６年度末の加算率と比較して、令和７年度の加算率が低くなっています。",""))</f>
        <v>#N/A</v>
      </c>
      <c r="AN156" s="559"/>
      <c r="AO156" s="560" t="str">
        <f aca="false">IF(K156&lt;&gt;"","Q列に色付け","")</f>
        <v/>
      </c>
      <c r="AP156" s="561" t="e">
        <f aca="false">IF(AND(AE156&lt;&gt;0,AE156&lt;&gt;""),IF(AF156="○","入力済","未入力"),"")</f>
        <v>#N/A</v>
      </c>
      <c r="AQ156" s="126" t="e">
        <f aca="false">IFERROR((VLOOKUP(N156, 【参考】数式用３!$BE$5:$BE$13, 1,FALSE)), "対象外"))))</f>
        <v>#N/A</v>
      </c>
      <c r="AR156" s="126" t="e">
        <f aca="false">IF(AG156&lt;&gt;"",IF(AH156="○","入力済","未入力"),"")</f>
        <v>#N/A</v>
      </c>
      <c r="AS156" s="126" t="str">
        <f aca="false">IF(AND(P156&lt;&gt;"", AI156=""), "未入力", "入力済")</f>
        <v>入力済</v>
      </c>
      <c r="AT156" s="126" t="str">
        <f aca="false">IF(AND(P156&lt;&gt;"", P156&lt;&gt;"処遇改善加算Ⅳ", AJ156=""), "未入力", "入力済")</f>
        <v>入力済</v>
      </c>
      <c r="AU156" s="126" t="e">
        <f aca="false">IFERROR(VLOOKUP(K156, 【参考】数式用３!$BB$5:$BC$48, 2, FALSE), "")))</f>
        <v>#N/A</v>
      </c>
      <c r="AV156" s="126" t="e">
        <f aca="false">IF(AND(P156&lt;&gt;"処遇改善加算Ⅲ",P156&lt;&gt;"処遇改善加算Ⅳ", P156&lt;&gt;"", AU156&lt;&gt;"対象外"), 1,"")</f>
        <v>#N/A</v>
      </c>
      <c r="AW156" s="126" t="e">
        <f aca="false">IFERROR("_"&amp;VLOOKUP(K156, 【参考】数式用３!$AG$2:$AH$48, 2, FALSE), "")))</f>
        <v>#N/A</v>
      </c>
      <c r="AX156" s="560" t="str">
        <f aca="false">IF(AND(P156="処遇改善加算Ⅰ", AL156=""), "未入力","入力済")</f>
        <v>入力済</v>
      </c>
      <c r="AY156" s="560" t="str">
        <f aca="false">G156</f>
        <v/>
      </c>
    </row>
    <row r="157" customFormat="false" ht="14.4" hidden="false" customHeight="true" outlineLevel="0" collapsed="false">
      <c r="A157" s="539"/>
      <c r="B157" s="566"/>
      <c r="C157" s="566"/>
      <c r="D157" s="566"/>
      <c r="E157" s="566"/>
      <c r="F157" s="566"/>
      <c r="G157" s="567"/>
      <c r="H157" s="567"/>
      <c r="I157" s="567"/>
      <c r="J157" s="567"/>
      <c r="K157" s="567"/>
      <c r="L157" s="542"/>
      <c r="M157" s="568"/>
      <c r="N157" s="544"/>
      <c r="O157" s="545"/>
      <c r="P157" s="546"/>
      <c r="Q157" s="547"/>
      <c r="R157" s="548"/>
      <c r="S157" s="549"/>
      <c r="T157" s="550"/>
      <c r="U157" s="549"/>
      <c r="V157" s="550"/>
      <c r="W157" s="549"/>
      <c r="X157" s="550"/>
      <c r="Y157" s="549"/>
      <c r="Z157" s="550"/>
      <c r="AA157" s="550"/>
      <c r="AB157" s="550"/>
      <c r="AC157" s="551"/>
      <c r="AD157" s="552"/>
      <c r="AE157" s="553"/>
      <c r="AF157" s="554"/>
      <c r="AG157" s="552"/>
      <c r="AH157" s="555"/>
      <c r="AI157" s="554"/>
      <c r="AJ157" s="554"/>
      <c r="AK157" s="556"/>
      <c r="AL157" s="557"/>
      <c r="AM157" s="564" t="str">
        <f aca="false">IF(AND(P156&lt;&gt;"", OR(W156&lt;&gt;8,Y156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57" s="559"/>
      <c r="AO157" s="560"/>
      <c r="AP157" s="561"/>
      <c r="AQ157" s="126"/>
      <c r="AR157" s="126"/>
      <c r="AS157" s="126"/>
      <c r="AT157" s="126"/>
      <c r="AU157" s="126"/>
      <c r="AV157" s="126"/>
      <c r="AW157" s="126"/>
      <c r="AX157" s="560"/>
      <c r="AY157" s="560"/>
    </row>
    <row r="158" customFormat="false" ht="14.4" hidden="false" customHeight="true" outlineLevel="0" collapsed="false">
      <c r="A158" s="539"/>
      <c r="B158" s="566"/>
      <c r="C158" s="566"/>
      <c r="D158" s="566"/>
      <c r="E158" s="566"/>
      <c r="F158" s="566"/>
      <c r="G158" s="567"/>
      <c r="H158" s="567"/>
      <c r="I158" s="567"/>
      <c r="J158" s="567"/>
      <c r="K158" s="567"/>
      <c r="L158" s="542"/>
      <c r="M158" s="568"/>
      <c r="N158" s="544"/>
      <c r="O158" s="545"/>
      <c r="P158" s="546"/>
      <c r="Q158" s="547"/>
      <c r="R158" s="548"/>
      <c r="S158" s="549"/>
      <c r="T158" s="550"/>
      <c r="U158" s="549"/>
      <c r="V158" s="550"/>
      <c r="W158" s="549"/>
      <c r="X158" s="550"/>
      <c r="Y158" s="549"/>
      <c r="Z158" s="550"/>
      <c r="AA158" s="550"/>
      <c r="AB158" s="550"/>
      <c r="AC158" s="551"/>
      <c r="AD158" s="552"/>
      <c r="AE158" s="553"/>
      <c r="AF158" s="554"/>
      <c r="AG158" s="552"/>
      <c r="AH158" s="555"/>
      <c r="AI158" s="554"/>
      <c r="AJ158" s="554"/>
      <c r="AK158" s="556"/>
      <c r="AL158" s="557"/>
      <c r="AM158" s="564"/>
      <c r="AN158" s="559"/>
      <c r="AO158" s="560"/>
      <c r="AP158" s="561"/>
      <c r="AQ158" s="126"/>
      <c r="AR158" s="126"/>
      <c r="AS158" s="126"/>
      <c r="AT158" s="126"/>
      <c r="AU158" s="126"/>
      <c r="AV158" s="126"/>
      <c r="AW158" s="126"/>
      <c r="AX158" s="560"/>
      <c r="AY158" s="560"/>
    </row>
    <row r="159" customFormat="false" ht="30" hidden="false" customHeight="true" outlineLevel="0" collapsed="false">
      <c r="A159" s="539"/>
      <c r="B159" s="566"/>
      <c r="C159" s="566"/>
      <c r="D159" s="566"/>
      <c r="E159" s="566"/>
      <c r="F159" s="566"/>
      <c r="G159" s="567"/>
      <c r="H159" s="567"/>
      <c r="I159" s="567"/>
      <c r="J159" s="567"/>
      <c r="K159" s="567"/>
      <c r="L159" s="542"/>
      <c r="M159" s="568"/>
      <c r="N159" s="544"/>
      <c r="O159" s="545"/>
      <c r="P159" s="546"/>
      <c r="Q159" s="547"/>
      <c r="R159" s="548"/>
      <c r="S159" s="549"/>
      <c r="T159" s="550"/>
      <c r="U159" s="549"/>
      <c r="V159" s="550"/>
      <c r="W159" s="549"/>
      <c r="X159" s="550"/>
      <c r="Y159" s="549"/>
      <c r="Z159" s="550"/>
      <c r="AA159" s="550"/>
      <c r="AB159" s="550"/>
      <c r="AC159" s="551"/>
      <c r="AD159" s="552"/>
      <c r="AE159" s="553"/>
      <c r="AF159" s="554"/>
      <c r="AG159" s="552"/>
      <c r="AH159" s="555"/>
      <c r="AI159" s="554"/>
      <c r="AJ159" s="554"/>
      <c r="AK159" s="556"/>
      <c r="AL159" s="557"/>
      <c r="AM159" s="565" t="str">
        <f aca="false">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559"/>
      <c r="AO159" s="560"/>
      <c r="AP159" s="561"/>
      <c r="AQ159" s="126"/>
      <c r="AR159" s="126"/>
      <c r="AS159" s="126"/>
      <c r="AT159" s="126"/>
      <c r="AU159" s="126"/>
      <c r="AV159" s="126"/>
      <c r="AW159" s="126"/>
      <c r="AX159" s="560"/>
      <c r="AY159" s="560"/>
    </row>
    <row r="160" customFormat="false" ht="30" hidden="false" customHeight="true" outlineLevel="0" collapsed="false">
      <c r="A160" s="539" t="n">
        <v>38</v>
      </c>
      <c r="B160" s="566" t="str">
        <f aca="false">IF(基本情報入力シート!B77="", "",基本情報入力シート!B77)</f>
        <v/>
      </c>
      <c r="C160" s="566"/>
      <c r="D160" s="566"/>
      <c r="E160" s="566"/>
      <c r="F160" s="566"/>
      <c r="G160" s="567" t="str">
        <f aca="false">IF(基本情報入力シート!L77="", "",基本情報入力シート!L77)</f>
        <v/>
      </c>
      <c r="H160" s="567" t="str">
        <f aca="false">IF(基本情報入力シート!Q77="", "",基本情報入力シート!Q77)</f>
        <v/>
      </c>
      <c r="I160" s="567" t="str">
        <f aca="false">IF(基本情報入力シート!V77="", "",基本情報入力シート!V77)</f>
        <v/>
      </c>
      <c r="J160" s="567" t="str">
        <f aca="false">IF(基本情報入力シート!W77="", "",基本情報入力シート!W77)</f>
        <v/>
      </c>
      <c r="K160" s="567" t="str">
        <f aca="false">IF(基本情報入力シート!X77="", "",基本情報入力シート!X77)</f>
        <v/>
      </c>
      <c r="L160" s="542" t="str">
        <f aca="false">IF(基本情報入力シート!AC77=0, "",基本情報入力シート!AC77)</f>
        <v/>
      </c>
      <c r="M160" s="568" t="e">
        <f aca="false">IF(基本情報入力シート!AD77="", "",基本情報入力シート!AD77)</f>
        <v>#N/A</v>
      </c>
      <c r="N160" s="544"/>
      <c r="O160" s="545" t="e">
        <f aca="false">IFERROR(VLOOKUP(K160,【参考】数式用３!$A$2:$AD$48,MATCH(N160,【参考】数式用３!$C$4:$AD$4,0)+2,0),"")))</f>
        <v>#N/A</v>
      </c>
      <c r="P160" s="546"/>
      <c r="Q160" s="547" t="e">
        <f aca="false">IFERROR(VLOOKUP(K160,【参考】数式用３!$A$2:$AC$48,MATCH(P160,【参考】数式用３!$C$4:$AC$4,0)+2,0),"")))</f>
        <v>#N/A</v>
      </c>
      <c r="R160" s="548" t="s">
        <v>267</v>
      </c>
      <c r="S160" s="549"/>
      <c r="T160" s="550" t="s">
        <v>268</v>
      </c>
      <c r="U160" s="549"/>
      <c r="V160" s="550" t="s">
        <v>352</v>
      </c>
      <c r="W160" s="549"/>
      <c r="X160" s="550" t="s">
        <v>268</v>
      </c>
      <c r="Y160" s="549"/>
      <c r="Z160" s="550" t="s">
        <v>269</v>
      </c>
      <c r="AA160" s="550" t="s">
        <v>170</v>
      </c>
      <c r="AB160" s="550" t="str">
        <f aca="false">IF(S160&gt;=1,(W160*12+Y160)-(S160*12+U160)+1,"")</f>
        <v/>
      </c>
      <c r="AC160" s="551" t="s">
        <v>353</v>
      </c>
      <c r="AD160" s="552" t="str">
        <f aca="false">IFERROR(ROUNDDOWN(ROUND(L160*Q160,0)*M160,0)*AB160,"")</f>
        <v/>
      </c>
      <c r="AE160" s="553" t="e">
        <f aca="false">IFERROR(ROUNDDOWN(ROUNDDOWN(ROUND(L160*VLOOKUP(K160,【参考】数式用３!$A$2:$AC$48,MATCH("処遇改善加算Ⅳ",【参考】数式用３!$C$4:$O$4,0)+2,0),0)*M160,0)*AB160*0.5,0), "")),0),0),0))</f>
        <v>#N/A</v>
      </c>
      <c r="AF160" s="554"/>
      <c r="AG160" s="552" t="e">
        <f aca="false">IF(AND(AQ160&lt;&gt;"対象外", P160&lt;&gt;""),ROUNDDOWN(ROUND(L160*VLOOKUP(K160,【参考】数式用３!$A$2:$K$48,MATCH("ベア加算あり",【参考】数式用３!$C$4:$K$4,0)+2,0),0)*M160,0)*AB160,"")),0),0))</f>
        <v>#N/A</v>
      </c>
      <c r="AH160" s="555"/>
      <c r="AI160" s="554"/>
      <c r="AJ160" s="554"/>
      <c r="AK160" s="556"/>
      <c r="AL160" s="557"/>
      <c r="AM160" s="558" t="e">
        <f aca="false">IF(Q160="","",IF(Q160&lt;O160,"！加算の要件上は問題ありませんが、令和６年度末の加算率と比較して、令和７年度の加算率が低くなっています。",""))</f>
        <v>#N/A</v>
      </c>
      <c r="AN160" s="559"/>
      <c r="AO160" s="562" t="str">
        <f aca="false">IF(K160&lt;&gt;"","Q列に色付け","")</f>
        <v/>
      </c>
      <c r="AP160" s="561" t="e">
        <f aca="false">IF(AND(AE160&lt;&gt;0,AE160&lt;&gt;""),IF(AF160="○","入力済","未入力"),"")</f>
        <v>#N/A</v>
      </c>
      <c r="AQ160" s="126" t="e">
        <f aca="false">IFERROR((VLOOKUP(N160, 【参考】数式用３!$BE$5:$BE$13, 1,FALSE)), "対象外"))))</f>
        <v>#N/A</v>
      </c>
      <c r="AR160" s="126" t="e">
        <f aca="false">IF(AG160&lt;&gt;"",IF(AH160="○","入力済","未入力"),"")</f>
        <v>#N/A</v>
      </c>
      <c r="AS160" s="126" t="str">
        <f aca="false">IF(AND(P160&lt;&gt;"", AI160=""), "未入力", "入力済")</f>
        <v>入力済</v>
      </c>
      <c r="AT160" s="126" t="str">
        <f aca="false">IF(AND(P160&lt;&gt;"", P160&lt;&gt;"処遇改善加算Ⅳ", AJ160=""), "未入力", "入力済")</f>
        <v>入力済</v>
      </c>
      <c r="AU160" s="126" t="e">
        <f aca="false">IFERROR(VLOOKUP(K160, 【参考】数式用３!$BB$5:$BC$48, 2, FALSE), "")))</f>
        <v>#N/A</v>
      </c>
      <c r="AV160" s="126" t="e">
        <f aca="false">IF(AND(P160&lt;&gt;"処遇改善加算Ⅲ",P160&lt;&gt;"処遇改善加算Ⅳ", P160&lt;&gt;"", AU160&lt;&gt;"対象外"), 1,"")</f>
        <v>#N/A</v>
      </c>
      <c r="AW160" s="126" t="e">
        <f aca="false">IFERROR("_"&amp;VLOOKUP(K160, 【参考】数式用３!$AG$2:$AH$48, 2, FALSE), "")))</f>
        <v>#N/A</v>
      </c>
      <c r="AX160" s="560" t="str">
        <f aca="false">IF(AND(P160="処遇改善加算Ⅰ", AL160=""), "未入力","入力済")</f>
        <v>入力済</v>
      </c>
      <c r="AY160" s="560" t="str">
        <f aca="false">G160</f>
        <v/>
      </c>
    </row>
    <row r="161" customFormat="false" ht="14.4" hidden="false" customHeight="true" outlineLevel="0" collapsed="false">
      <c r="A161" s="539"/>
      <c r="B161" s="566"/>
      <c r="C161" s="566"/>
      <c r="D161" s="566"/>
      <c r="E161" s="566"/>
      <c r="F161" s="566"/>
      <c r="G161" s="567"/>
      <c r="H161" s="567"/>
      <c r="I161" s="567"/>
      <c r="J161" s="567"/>
      <c r="K161" s="567"/>
      <c r="L161" s="542"/>
      <c r="M161" s="568"/>
      <c r="N161" s="544"/>
      <c r="O161" s="545"/>
      <c r="P161" s="546"/>
      <c r="Q161" s="547"/>
      <c r="R161" s="548"/>
      <c r="S161" s="549"/>
      <c r="T161" s="550"/>
      <c r="U161" s="549"/>
      <c r="V161" s="550"/>
      <c r="W161" s="549"/>
      <c r="X161" s="550"/>
      <c r="Y161" s="549"/>
      <c r="Z161" s="550"/>
      <c r="AA161" s="550"/>
      <c r="AB161" s="550"/>
      <c r="AC161" s="551"/>
      <c r="AD161" s="552"/>
      <c r="AE161" s="553"/>
      <c r="AF161" s="554"/>
      <c r="AG161" s="552"/>
      <c r="AH161" s="555"/>
      <c r="AI161" s="554"/>
      <c r="AJ161" s="554"/>
      <c r="AK161" s="556"/>
      <c r="AL161" s="557"/>
      <c r="AM161" s="564" t="str">
        <f aca="false">IF(AND(P160&lt;&gt;"", OR(W160&lt;&gt;8,Y160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61" s="559"/>
      <c r="AO161" s="562"/>
      <c r="AP161" s="561"/>
      <c r="AQ161" s="126"/>
      <c r="AR161" s="126"/>
      <c r="AS161" s="126"/>
      <c r="AT161" s="126"/>
      <c r="AU161" s="126"/>
      <c r="AV161" s="126"/>
      <c r="AW161" s="126"/>
      <c r="AX161" s="560"/>
      <c r="AY161" s="560"/>
    </row>
    <row r="162" customFormat="false" ht="14.4" hidden="false" customHeight="true" outlineLevel="0" collapsed="false">
      <c r="A162" s="539"/>
      <c r="B162" s="566"/>
      <c r="C162" s="566"/>
      <c r="D162" s="566"/>
      <c r="E162" s="566"/>
      <c r="F162" s="566"/>
      <c r="G162" s="567"/>
      <c r="H162" s="567"/>
      <c r="I162" s="567"/>
      <c r="J162" s="567"/>
      <c r="K162" s="567"/>
      <c r="L162" s="542"/>
      <c r="M162" s="568"/>
      <c r="N162" s="544"/>
      <c r="O162" s="545"/>
      <c r="P162" s="546"/>
      <c r="Q162" s="547"/>
      <c r="R162" s="548"/>
      <c r="S162" s="549"/>
      <c r="T162" s="550"/>
      <c r="U162" s="549"/>
      <c r="V162" s="550"/>
      <c r="W162" s="549"/>
      <c r="X162" s="550"/>
      <c r="Y162" s="549"/>
      <c r="Z162" s="550"/>
      <c r="AA162" s="550"/>
      <c r="AB162" s="550"/>
      <c r="AC162" s="551"/>
      <c r="AD162" s="552"/>
      <c r="AE162" s="553"/>
      <c r="AF162" s="554"/>
      <c r="AG162" s="552"/>
      <c r="AH162" s="555"/>
      <c r="AI162" s="554"/>
      <c r="AJ162" s="554"/>
      <c r="AK162" s="556"/>
      <c r="AL162" s="557"/>
      <c r="AM162" s="564"/>
      <c r="AN162" s="559"/>
      <c r="AO162" s="562"/>
      <c r="AP162" s="561"/>
      <c r="AQ162" s="126"/>
      <c r="AR162" s="126"/>
      <c r="AS162" s="126"/>
      <c r="AT162" s="126"/>
      <c r="AU162" s="126"/>
      <c r="AV162" s="126"/>
      <c r="AW162" s="126"/>
      <c r="AX162" s="560"/>
      <c r="AY162" s="560"/>
    </row>
    <row r="163" customFormat="false" ht="30" hidden="false" customHeight="true" outlineLevel="0" collapsed="false">
      <c r="A163" s="539"/>
      <c r="B163" s="566"/>
      <c r="C163" s="566"/>
      <c r="D163" s="566"/>
      <c r="E163" s="566"/>
      <c r="F163" s="566"/>
      <c r="G163" s="567"/>
      <c r="H163" s="567"/>
      <c r="I163" s="567"/>
      <c r="J163" s="567"/>
      <c r="K163" s="567"/>
      <c r="L163" s="542"/>
      <c r="M163" s="568"/>
      <c r="N163" s="544"/>
      <c r="O163" s="545"/>
      <c r="P163" s="546"/>
      <c r="Q163" s="547"/>
      <c r="R163" s="548"/>
      <c r="S163" s="549"/>
      <c r="T163" s="550"/>
      <c r="U163" s="549"/>
      <c r="V163" s="550"/>
      <c r="W163" s="549"/>
      <c r="X163" s="550"/>
      <c r="Y163" s="549"/>
      <c r="Z163" s="550"/>
      <c r="AA163" s="550"/>
      <c r="AB163" s="550"/>
      <c r="AC163" s="551"/>
      <c r="AD163" s="552"/>
      <c r="AE163" s="553"/>
      <c r="AF163" s="554"/>
      <c r="AG163" s="552"/>
      <c r="AH163" s="555"/>
      <c r="AI163" s="554"/>
      <c r="AJ163" s="554"/>
      <c r="AK163" s="556"/>
      <c r="AL163" s="557"/>
      <c r="AM163" s="565" t="str">
        <f aca="false">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559"/>
      <c r="AO163" s="562"/>
      <c r="AP163" s="561"/>
      <c r="AQ163" s="126"/>
      <c r="AR163" s="126"/>
      <c r="AS163" s="126"/>
      <c r="AT163" s="126"/>
      <c r="AU163" s="126"/>
      <c r="AV163" s="126"/>
      <c r="AW163" s="126"/>
      <c r="AX163" s="560"/>
      <c r="AY163" s="560"/>
    </row>
    <row r="164" customFormat="false" ht="30" hidden="false" customHeight="true" outlineLevel="0" collapsed="false">
      <c r="A164" s="539" t="n">
        <v>39</v>
      </c>
      <c r="B164" s="566" t="str">
        <f aca="false">IF(基本情報入力シート!B78="", "",基本情報入力シート!B78)</f>
        <v/>
      </c>
      <c r="C164" s="566"/>
      <c r="D164" s="566"/>
      <c r="E164" s="566"/>
      <c r="F164" s="566"/>
      <c r="G164" s="567" t="str">
        <f aca="false">IF(基本情報入力シート!L78="", "",基本情報入力シート!L78)</f>
        <v/>
      </c>
      <c r="H164" s="567" t="str">
        <f aca="false">IF(基本情報入力シート!Q78="", "",基本情報入力シート!Q78)</f>
        <v/>
      </c>
      <c r="I164" s="567" t="str">
        <f aca="false">IF(基本情報入力シート!V78="", "",基本情報入力シート!V78)</f>
        <v/>
      </c>
      <c r="J164" s="567" t="str">
        <f aca="false">IF(基本情報入力シート!W78="", "",基本情報入力シート!W78)</f>
        <v/>
      </c>
      <c r="K164" s="567" t="str">
        <f aca="false">IF(基本情報入力シート!X78="", "",基本情報入力シート!X78)</f>
        <v/>
      </c>
      <c r="L164" s="542" t="str">
        <f aca="false">IF(基本情報入力シート!AC78=0, "",基本情報入力シート!AC78)</f>
        <v/>
      </c>
      <c r="M164" s="568" t="e">
        <f aca="false">IF(基本情報入力シート!AD78="", "",基本情報入力シート!AD78)</f>
        <v>#N/A</v>
      </c>
      <c r="N164" s="544"/>
      <c r="O164" s="545" t="e">
        <f aca="false">IFERROR(VLOOKUP(K164,【参考】数式用３!$A$2:$AD$48,MATCH(N164,【参考】数式用３!$C$4:$AD$4,0)+2,0),"")))</f>
        <v>#N/A</v>
      </c>
      <c r="P164" s="546"/>
      <c r="Q164" s="547" t="e">
        <f aca="false">IFERROR(VLOOKUP(K164,【参考】数式用３!$A$2:$AC$48,MATCH(P164,【参考】数式用３!$C$4:$AC$4,0)+2,0),"")))</f>
        <v>#N/A</v>
      </c>
      <c r="R164" s="548" t="s">
        <v>267</v>
      </c>
      <c r="S164" s="549"/>
      <c r="T164" s="550" t="s">
        <v>268</v>
      </c>
      <c r="U164" s="549"/>
      <c r="V164" s="550" t="s">
        <v>352</v>
      </c>
      <c r="W164" s="549"/>
      <c r="X164" s="550" t="s">
        <v>268</v>
      </c>
      <c r="Y164" s="549"/>
      <c r="Z164" s="550" t="s">
        <v>269</v>
      </c>
      <c r="AA164" s="550" t="s">
        <v>170</v>
      </c>
      <c r="AB164" s="550" t="str">
        <f aca="false">IF(S164&gt;=1,(W164*12+Y164)-(S164*12+U164)+1,"")</f>
        <v/>
      </c>
      <c r="AC164" s="551" t="s">
        <v>353</v>
      </c>
      <c r="AD164" s="552" t="str">
        <f aca="false">IFERROR(ROUNDDOWN(ROUND(L164*Q164,0)*M164,0)*AB164,"")</f>
        <v/>
      </c>
      <c r="AE164" s="553" t="e">
        <f aca="false">IFERROR(ROUNDDOWN(ROUNDDOWN(ROUND(L164*VLOOKUP(K164,【参考】数式用３!$A$2:$AC$48,MATCH("処遇改善加算Ⅳ",【参考】数式用３!$C$4:$O$4,0)+2,0),0)*M164,0)*AB164*0.5,0), "")),0),0),0))</f>
        <v>#N/A</v>
      </c>
      <c r="AF164" s="554"/>
      <c r="AG164" s="552" t="e">
        <f aca="false">IF(AND(AQ164&lt;&gt;"対象外", P164&lt;&gt;""),ROUNDDOWN(ROUND(L164*VLOOKUP(K164,【参考】数式用３!$A$2:$K$48,MATCH("ベア加算あり",【参考】数式用３!$C$4:$K$4,0)+2,0),0)*M164,0)*AB164,"")),0),0))</f>
        <v>#N/A</v>
      </c>
      <c r="AH164" s="555"/>
      <c r="AI164" s="554"/>
      <c r="AJ164" s="554"/>
      <c r="AK164" s="556"/>
      <c r="AL164" s="557"/>
      <c r="AM164" s="558" t="e">
        <f aca="false">IF(Q164="","",IF(Q164&lt;O164,"！加算の要件上は問題ありませんが、令和６年度末の加算率と比較して、令和７年度の加算率が低くなっています。",""))</f>
        <v>#N/A</v>
      </c>
      <c r="AN164" s="559"/>
      <c r="AO164" s="576" t="str">
        <f aca="false">IF(K164&lt;&gt;"","Q列に色付け","")</f>
        <v/>
      </c>
      <c r="AP164" s="561" t="e">
        <f aca="false">IF(AND(AE164&lt;&gt;0,AE164&lt;&gt;""),IF(AF164="○","入力済","未入力"),"")</f>
        <v>#N/A</v>
      </c>
      <c r="AQ164" s="126" t="e">
        <f aca="false">IFERROR((VLOOKUP(N164, 【参考】数式用３!$BE$5:$BE$13, 1,FALSE)), "対象外"))))</f>
        <v>#N/A</v>
      </c>
      <c r="AR164" s="126" t="e">
        <f aca="false">IF(AG164&lt;&gt;"",IF(AH164="○","入力済","未入力"),"")</f>
        <v>#N/A</v>
      </c>
      <c r="AS164" s="126" t="str">
        <f aca="false">IF(AND(P164&lt;&gt;"", AI164=""), "未入力", "入力済")</f>
        <v>入力済</v>
      </c>
      <c r="AT164" s="126" t="str">
        <f aca="false">IF(AND(P164&lt;&gt;"", P164&lt;&gt;"処遇改善加算Ⅳ", AJ164=""), "未入力", "入力済")</f>
        <v>入力済</v>
      </c>
      <c r="AU164" s="126" t="e">
        <f aca="false">IFERROR(VLOOKUP(K164, 【参考】数式用３!$BB$5:$BC$48, 2, FALSE), "")))</f>
        <v>#N/A</v>
      </c>
      <c r="AV164" s="126" t="e">
        <f aca="false">IF(AND(P164&lt;&gt;"処遇改善加算Ⅲ",P164&lt;&gt;"処遇改善加算Ⅳ", P164&lt;&gt;"", AU164&lt;&gt;"対象外"), 1,"")</f>
        <v>#N/A</v>
      </c>
      <c r="AW164" s="126" t="e">
        <f aca="false">IFERROR("_"&amp;VLOOKUP(K164, 【参考】数式用３!$AG$2:$AH$48, 2, FALSE), "")))</f>
        <v>#N/A</v>
      </c>
      <c r="AX164" s="560" t="str">
        <f aca="false">IF(AND(P164="処遇改善加算Ⅰ", AL164=""), "未入力","入力済")</f>
        <v>入力済</v>
      </c>
      <c r="AY164" s="560" t="str">
        <f aca="false">G164</f>
        <v/>
      </c>
    </row>
    <row r="165" customFormat="false" ht="14.4" hidden="false" customHeight="true" outlineLevel="0" collapsed="false">
      <c r="A165" s="539"/>
      <c r="B165" s="566"/>
      <c r="C165" s="566"/>
      <c r="D165" s="566"/>
      <c r="E165" s="566"/>
      <c r="F165" s="566"/>
      <c r="G165" s="567"/>
      <c r="H165" s="567"/>
      <c r="I165" s="567"/>
      <c r="J165" s="567"/>
      <c r="K165" s="567"/>
      <c r="L165" s="542"/>
      <c r="M165" s="568"/>
      <c r="N165" s="544"/>
      <c r="O165" s="545"/>
      <c r="P165" s="546"/>
      <c r="Q165" s="547"/>
      <c r="R165" s="548"/>
      <c r="S165" s="549"/>
      <c r="T165" s="550"/>
      <c r="U165" s="549"/>
      <c r="V165" s="550"/>
      <c r="W165" s="549"/>
      <c r="X165" s="550"/>
      <c r="Y165" s="549"/>
      <c r="Z165" s="550"/>
      <c r="AA165" s="550"/>
      <c r="AB165" s="550"/>
      <c r="AC165" s="551"/>
      <c r="AD165" s="552"/>
      <c r="AE165" s="553"/>
      <c r="AF165" s="554"/>
      <c r="AG165" s="552"/>
      <c r="AH165" s="555"/>
      <c r="AI165" s="554"/>
      <c r="AJ165" s="554"/>
      <c r="AK165" s="556"/>
      <c r="AL165" s="557"/>
      <c r="AM165" s="564" t="str">
        <f aca="false">IF(AND(P164&lt;&gt;"", OR(W164&lt;&gt;8,Y164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65" s="559"/>
      <c r="AO165" s="576"/>
      <c r="AP165" s="561"/>
      <c r="AQ165" s="126"/>
      <c r="AR165" s="126"/>
      <c r="AS165" s="126"/>
      <c r="AT165" s="126"/>
      <c r="AU165" s="126"/>
      <c r="AV165" s="126"/>
      <c r="AW165" s="126"/>
      <c r="AX165" s="560"/>
      <c r="AY165" s="560"/>
    </row>
    <row r="166" customFormat="false" ht="14.4" hidden="false" customHeight="true" outlineLevel="0" collapsed="false">
      <c r="A166" s="539"/>
      <c r="B166" s="566"/>
      <c r="C166" s="566"/>
      <c r="D166" s="566"/>
      <c r="E166" s="566"/>
      <c r="F166" s="566"/>
      <c r="G166" s="567"/>
      <c r="H166" s="567"/>
      <c r="I166" s="567"/>
      <c r="J166" s="567"/>
      <c r="K166" s="567"/>
      <c r="L166" s="542"/>
      <c r="M166" s="568"/>
      <c r="N166" s="544"/>
      <c r="O166" s="545"/>
      <c r="P166" s="546"/>
      <c r="Q166" s="547"/>
      <c r="R166" s="548"/>
      <c r="S166" s="549"/>
      <c r="T166" s="550"/>
      <c r="U166" s="549"/>
      <c r="V166" s="550"/>
      <c r="W166" s="549"/>
      <c r="X166" s="550"/>
      <c r="Y166" s="549"/>
      <c r="Z166" s="550"/>
      <c r="AA166" s="550"/>
      <c r="AB166" s="550"/>
      <c r="AC166" s="551"/>
      <c r="AD166" s="552"/>
      <c r="AE166" s="553"/>
      <c r="AF166" s="554"/>
      <c r="AG166" s="552"/>
      <c r="AH166" s="555"/>
      <c r="AI166" s="554"/>
      <c r="AJ166" s="554"/>
      <c r="AK166" s="556"/>
      <c r="AL166" s="557"/>
      <c r="AM166" s="564"/>
      <c r="AN166" s="559"/>
      <c r="AO166" s="576"/>
      <c r="AP166" s="561"/>
      <c r="AQ166" s="126"/>
      <c r="AR166" s="126"/>
      <c r="AS166" s="126"/>
      <c r="AT166" s="126"/>
      <c r="AU166" s="126"/>
      <c r="AV166" s="126"/>
      <c r="AW166" s="126"/>
      <c r="AX166" s="560"/>
      <c r="AY166" s="560"/>
    </row>
    <row r="167" customFormat="false" ht="30" hidden="false" customHeight="true" outlineLevel="0" collapsed="false">
      <c r="A167" s="539"/>
      <c r="B167" s="566"/>
      <c r="C167" s="566"/>
      <c r="D167" s="566"/>
      <c r="E167" s="566"/>
      <c r="F167" s="566"/>
      <c r="G167" s="567"/>
      <c r="H167" s="567"/>
      <c r="I167" s="567"/>
      <c r="J167" s="567"/>
      <c r="K167" s="567"/>
      <c r="L167" s="542"/>
      <c r="M167" s="568"/>
      <c r="N167" s="544"/>
      <c r="O167" s="545"/>
      <c r="P167" s="546"/>
      <c r="Q167" s="547"/>
      <c r="R167" s="548"/>
      <c r="S167" s="549"/>
      <c r="T167" s="550"/>
      <c r="U167" s="549"/>
      <c r="V167" s="550"/>
      <c r="W167" s="549"/>
      <c r="X167" s="550"/>
      <c r="Y167" s="549"/>
      <c r="Z167" s="550"/>
      <c r="AA167" s="550"/>
      <c r="AB167" s="550"/>
      <c r="AC167" s="551"/>
      <c r="AD167" s="552"/>
      <c r="AE167" s="553"/>
      <c r="AF167" s="554"/>
      <c r="AG167" s="552"/>
      <c r="AH167" s="555"/>
      <c r="AI167" s="554"/>
      <c r="AJ167" s="554"/>
      <c r="AK167" s="556"/>
      <c r="AL167" s="557"/>
      <c r="AM167" s="565" t="str">
        <f aca="false">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559"/>
      <c r="AO167" s="576"/>
      <c r="AP167" s="561"/>
      <c r="AQ167" s="126"/>
      <c r="AR167" s="126"/>
      <c r="AS167" s="126"/>
      <c r="AT167" s="126"/>
      <c r="AU167" s="126"/>
      <c r="AV167" s="126"/>
      <c r="AW167" s="126"/>
      <c r="AX167" s="560"/>
      <c r="AY167" s="560"/>
    </row>
    <row r="168" customFormat="false" ht="30" hidden="false" customHeight="true" outlineLevel="0" collapsed="false">
      <c r="A168" s="539" t="n">
        <v>40</v>
      </c>
      <c r="B168" s="566" t="str">
        <f aca="false">IF(基本情報入力シート!B79="", "",基本情報入力シート!B79)</f>
        <v/>
      </c>
      <c r="C168" s="566"/>
      <c r="D168" s="566"/>
      <c r="E168" s="566"/>
      <c r="F168" s="566"/>
      <c r="G168" s="567" t="str">
        <f aca="false">IF(基本情報入力シート!L79="", "",基本情報入力シート!L79)</f>
        <v/>
      </c>
      <c r="H168" s="567" t="str">
        <f aca="false">IF(基本情報入力シート!Q79="", "",基本情報入力シート!Q79)</f>
        <v/>
      </c>
      <c r="I168" s="567" t="str">
        <f aca="false">IF(基本情報入力シート!V79="", "",基本情報入力シート!V79)</f>
        <v/>
      </c>
      <c r="J168" s="567" t="str">
        <f aca="false">IF(基本情報入力シート!W79="", "",基本情報入力シート!W79)</f>
        <v/>
      </c>
      <c r="K168" s="567" t="str">
        <f aca="false">IF(基本情報入力シート!X79="", "",基本情報入力シート!X79)</f>
        <v/>
      </c>
      <c r="L168" s="542" t="str">
        <f aca="false">IF(基本情報入力シート!AC79=0, "",基本情報入力シート!AC79)</f>
        <v/>
      </c>
      <c r="M168" s="568" t="e">
        <f aca="false">IF(基本情報入力シート!AD79="", "",基本情報入力シート!AD79)</f>
        <v>#N/A</v>
      </c>
      <c r="N168" s="544"/>
      <c r="O168" s="545" t="e">
        <f aca="false">IFERROR(VLOOKUP(K168,【参考】数式用３!$A$2:$AD$48,MATCH(N168,【参考】数式用３!$C$4:$AD$4,0)+2,0),"")))</f>
        <v>#N/A</v>
      </c>
      <c r="P168" s="546"/>
      <c r="Q168" s="547" t="e">
        <f aca="false">IFERROR(VLOOKUP(K168,【参考】数式用３!$A$2:$AC$48,MATCH(P168,【参考】数式用３!$C$4:$AC$4,0)+2,0),"")))</f>
        <v>#N/A</v>
      </c>
      <c r="R168" s="548" t="s">
        <v>267</v>
      </c>
      <c r="S168" s="549"/>
      <c r="T168" s="550" t="s">
        <v>268</v>
      </c>
      <c r="U168" s="549"/>
      <c r="V168" s="550" t="s">
        <v>352</v>
      </c>
      <c r="W168" s="549"/>
      <c r="X168" s="550" t="s">
        <v>268</v>
      </c>
      <c r="Y168" s="549"/>
      <c r="Z168" s="550" t="s">
        <v>269</v>
      </c>
      <c r="AA168" s="550" t="s">
        <v>170</v>
      </c>
      <c r="AB168" s="550" t="str">
        <f aca="false">IF(S168&gt;=1,(W168*12+Y168)-(S168*12+U168)+1,"")</f>
        <v/>
      </c>
      <c r="AC168" s="551" t="s">
        <v>353</v>
      </c>
      <c r="AD168" s="552" t="str">
        <f aca="false">IFERROR(ROUNDDOWN(ROUND(L168*Q168,0)*M168,0)*AB168,"")</f>
        <v/>
      </c>
      <c r="AE168" s="553" t="e">
        <f aca="false">IFERROR(ROUNDDOWN(ROUNDDOWN(ROUND(L168*VLOOKUP(K168,【参考】数式用３!$A$2:$AC$48,MATCH("処遇改善加算Ⅳ",【参考】数式用３!$C$4:$O$4,0)+2,0),0)*M168,0)*AB168*0.5,0), "")),0),0),0))</f>
        <v>#N/A</v>
      </c>
      <c r="AF168" s="554"/>
      <c r="AG168" s="552" t="e">
        <f aca="false">IF(AND(AQ168&lt;&gt;"対象外", P168&lt;&gt;""),ROUNDDOWN(ROUND(L168*VLOOKUP(K168,【参考】数式用３!$A$2:$K$48,MATCH("ベア加算あり",【参考】数式用３!$C$4:$K$4,0)+2,0),0)*M168,0)*AB168,"")),0),0))</f>
        <v>#N/A</v>
      </c>
      <c r="AH168" s="555"/>
      <c r="AI168" s="554"/>
      <c r="AJ168" s="554"/>
      <c r="AK168" s="556"/>
      <c r="AL168" s="557"/>
      <c r="AM168" s="558" t="e">
        <f aca="false">IF(Q168="","",IF(Q168&lt;O168,"！加算の要件上は問題ありませんが、令和６年度末の加算率と比較して、令和７年度の加算率が低くなっています。",""))</f>
        <v>#N/A</v>
      </c>
      <c r="AN168" s="559"/>
      <c r="AO168" s="560" t="str">
        <f aca="false">IF(K168&lt;&gt;"","Q列に色付け","")</f>
        <v/>
      </c>
      <c r="AP168" s="561" t="e">
        <f aca="false">IF(AND(AE168&lt;&gt;0,AE168&lt;&gt;""),IF(AF168="○","入力済","未入力"),"")</f>
        <v>#N/A</v>
      </c>
      <c r="AQ168" s="126" t="e">
        <f aca="false">IFERROR((VLOOKUP(N168, 【参考】数式用３!$BE$5:$BE$13, 1,FALSE)), "対象外"))))</f>
        <v>#N/A</v>
      </c>
      <c r="AR168" s="126" t="e">
        <f aca="false">IF(AG168&lt;&gt;"",IF(AH168="○","入力済","未入力"),"")</f>
        <v>#N/A</v>
      </c>
      <c r="AS168" s="126" t="str">
        <f aca="false">IF(AND(P168&lt;&gt;"", AI168=""), "未入力", "入力済")</f>
        <v>入力済</v>
      </c>
      <c r="AT168" s="126" t="str">
        <f aca="false">IF(AND(P168&lt;&gt;"", P168&lt;&gt;"処遇改善加算Ⅳ", AJ168=""), "未入力", "入力済")</f>
        <v>入力済</v>
      </c>
      <c r="AU168" s="126" t="e">
        <f aca="false">IFERROR(VLOOKUP(K168, 【参考】数式用３!$BB$5:$BC$48, 2, FALSE), "")))</f>
        <v>#N/A</v>
      </c>
      <c r="AV168" s="126" t="e">
        <f aca="false">IF(AND(P168&lt;&gt;"処遇改善加算Ⅲ",P168&lt;&gt;"処遇改善加算Ⅳ", P168&lt;&gt;"", AU168&lt;&gt;"対象外"), 1,"")</f>
        <v>#N/A</v>
      </c>
      <c r="AW168" s="126" t="e">
        <f aca="false">IFERROR("_"&amp;VLOOKUP(K168, 【参考】数式用３!$AG$2:$AH$48, 2, FALSE), "")))</f>
        <v>#N/A</v>
      </c>
      <c r="AX168" s="560" t="str">
        <f aca="false">IF(AND(P168="処遇改善加算Ⅰ", AL168=""), "未入力","入力済")</f>
        <v>入力済</v>
      </c>
      <c r="AY168" s="560" t="str">
        <f aca="false">G168</f>
        <v/>
      </c>
    </row>
    <row r="169" customFormat="false" ht="14.4" hidden="false" customHeight="true" outlineLevel="0" collapsed="false">
      <c r="A169" s="539"/>
      <c r="B169" s="566"/>
      <c r="C169" s="566"/>
      <c r="D169" s="566"/>
      <c r="E169" s="566"/>
      <c r="F169" s="566"/>
      <c r="G169" s="567"/>
      <c r="H169" s="567"/>
      <c r="I169" s="567"/>
      <c r="J169" s="567"/>
      <c r="K169" s="567"/>
      <c r="L169" s="542"/>
      <c r="M169" s="568"/>
      <c r="N169" s="544"/>
      <c r="O169" s="545"/>
      <c r="P169" s="546"/>
      <c r="Q169" s="547"/>
      <c r="R169" s="548"/>
      <c r="S169" s="549"/>
      <c r="T169" s="550"/>
      <c r="U169" s="549"/>
      <c r="V169" s="550"/>
      <c r="W169" s="549"/>
      <c r="X169" s="550"/>
      <c r="Y169" s="549"/>
      <c r="Z169" s="550"/>
      <c r="AA169" s="550"/>
      <c r="AB169" s="550"/>
      <c r="AC169" s="551"/>
      <c r="AD169" s="552"/>
      <c r="AE169" s="553"/>
      <c r="AF169" s="554"/>
      <c r="AG169" s="552"/>
      <c r="AH169" s="555"/>
      <c r="AI169" s="554"/>
      <c r="AJ169" s="554"/>
      <c r="AK169" s="556"/>
      <c r="AL169" s="557"/>
      <c r="AM169" s="564" t="str">
        <f aca="false">IF(AND(P168&lt;&gt;"", OR(W168&lt;&gt;8,Y168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69" s="559"/>
      <c r="AO169" s="560"/>
      <c r="AP169" s="561"/>
      <c r="AQ169" s="126"/>
      <c r="AR169" s="126"/>
      <c r="AS169" s="126"/>
      <c r="AT169" s="126"/>
      <c r="AU169" s="126"/>
      <c r="AV169" s="126"/>
      <c r="AW169" s="126"/>
      <c r="AX169" s="560"/>
      <c r="AY169" s="560"/>
    </row>
    <row r="170" customFormat="false" ht="14.4" hidden="false" customHeight="true" outlineLevel="0" collapsed="false">
      <c r="A170" s="539"/>
      <c r="B170" s="566"/>
      <c r="C170" s="566"/>
      <c r="D170" s="566"/>
      <c r="E170" s="566"/>
      <c r="F170" s="566"/>
      <c r="G170" s="567"/>
      <c r="H170" s="567"/>
      <c r="I170" s="567"/>
      <c r="J170" s="567"/>
      <c r="K170" s="567"/>
      <c r="L170" s="542"/>
      <c r="M170" s="568"/>
      <c r="N170" s="544"/>
      <c r="O170" s="545"/>
      <c r="P170" s="546"/>
      <c r="Q170" s="547"/>
      <c r="R170" s="548"/>
      <c r="S170" s="549"/>
      <c r="T170" s="550"/>
      <c r="U170" s="549"/>
      <c r="V170" s="550"/>
      <c r="W170" s="549"/>
      <c r="X170" s="550"/>
      <c r="Y170" s="549"/>
      <c r="Z170" s="550"/>
      <c r="AA170" s="550"/>
      <c r="AB170" s="550"/>
      <c r="AC170" s="551"/>
      <c r="AD170" s="552"/>
      <c r="AE170" s="553"/>
      <c r="AF170" s="554"/>
      <c r="AG170" s="552"/>
      <c r="AH170" s="555"/>
      <c r="AI170" s="554"/>
      <c r="AJ170" s="554"/>
      <c r="AK170" s="556"/>
      <c r="AL170" s="557"/>
      <c r="AM170" s="564"/>
      <c r="AN170" s="559"/>
      <c r="AO170" s="560"/>
      <c r="AP170" s="561"/>
      <c r="AQ170" s="126"/>
      <c r="AR170" s="126"/>
      <c r="AS170" s="126"/>
      <c r="AT170" s="126"/>
      <c r="AU170" s="126"/>
      <c r="AV170" s="126"/>
      <c r="AW170" s="126"/>
      <c r="AX170" s="560"/>
      <c r="AY170" s="560"/>
    </row>
    <row r="171" customFormat="false" ht="30" hidden="false" customHeight="true" outlineLevel="0" collapsed="false">
      <c r="A171" s="539"/>
      <c r="B171" s="566"/>
      <c r="C171" s="566"/>
      <c r="D171" s="566"/>
      <c r="E171" s="566"/>
      <c r="F171" s="566"/>
      <c r="G171" s="567"/>
      <c r="H171" s="567"/>
      <c r="I171" s="567"/>
      <c r="J171" s="567"/>
      <c r="K171" s="567"/>
      <c r="L171" s="542"/>
      <c r="M171" s="568"/>
      <c r="N171" s="544"/>
      <c r="O171" s="545"/>
      <c r="P171" s="546"/>
      <c r="Q171" s="547"/>
      <c r="R171" s="548"/>
      <c r="S171" s="549"/>
      <c r="T171" s="550"/>
      <c r="U171" s="549"/>
      <c r="V171" s="550"/>
      <c r="W171" s="549"/>
      <c r="X171" s="550"/>
      <c r="Y171" s="549"/>
      <c r="Z171" s="550"/>
      <c r="AA171" s="550"/>
      <c r="AB171" s="550"/>
      <c r="AC171" s="551"/>
      <c r="AD171" s="552"/>
      <c r="AE171" s="553"/>
      <c r="AF171" s="554"/>
      <c r="AG171" s="552"/>
      <c r="AH171" s="555"/>
      <c r="AI171" s="554"/>
      <c r="AJ171" s="554"/>
      <c r="AK171" s="556"/>
      <c r="AL171" s="557"/>
      <c r="AM171" s="565" t="str">
        <f aca="false">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559"/>
      <c r="AO171" s="560"/>
      <c r="AP171" s="561"/>
      <c r="AQ171" s="126"/>
      <c r="AR171" s="126"/>
      <c r="AS171" s="126"/>
      <c r="AT171" s="126"/>
      <c r="AU171" s="126"/>
      <c r="AV171" s="126"/>
      <c r="AW171" s="126"/>
      <c r="AX171" s="560"/>
      <c r="AY171" s="560"/>
    </row>
    <row r="172" customFormat="false" ht="30" hidden="false" customHeight="true" outlineLevel="0" collapsed="false">
      <c r="A172" s="539" t="n">
        <v>41</v>
      </c>
      <c r="B172" s="566" t="str">
        <f aca="false">IF(基本情報入力シート!B80="", "",基本情報入力シート!B80)</f>
        <v/>
      </c>
      <c r="C172" s="566"/>
      <c r="D172" s="566"/>
      <c r="E172" s="566"/>
      <c r="F172" s="566"/>
      <c r="G172" s="567" t="str">
        <f aca="false">IF(基本情報入力シート!L80="", "",基本情報入力シート!L80)</f>
        <v/>
      </c>
      <c r="H172" s="567" t="str">
        <f aca="false">IF(基本情報入力シート!Q80="", "",基本情報入力シート!Q80)</f>
        <v/>
      </c>
      <c r="I172" s="567" t="str">
        <f aca="false">IF(基本情報入力シート!V80="", "",基本情報入力シート!V80)</f>
        <v/>
      </c>
      <c r="J172" s="567" t="str">
        <f aca="false">IF(基本情報入力シート!W80="", "",基本情報入力シート!W80)</f>
        <v/>
      </c>
      <c r="K172" s="567" t="str">
        <f aca="false">IF(基本情報入力シート!X80="", "",基本情報入力シート!X80)</f>
        <v/>
      </c>
      <c r="L172" s="542" t="str">
        <f aca="false">IF(基本情報入力シート!AC80=0, "",基本情報入力シート!AC80)</f>
        <v/>
      </c>
      <c r="M172" s="568" t="e">
        <f aca="false">IF(基本情報入力シート!AD80="", "",基本情報入力シート!AD80)</f>
        <v>#N/A</v>
      </c>
      <c r="N172" s="544"/>
      <c r="O172" s="545" t="e">
        <f aca="false">IFERROR(VLOOKUP(K172,【参考】数式用３!$A$2:$AD$48,MATCH(N172,【参考】数式用３!$C$4:$AD$4,0)+2,0),"")))</f>
        <v>#N/A</v>
      </c>
      <c r="P172" s="546"/>
      <c r="Q172" s="547" t="e">
        <f aca="false">IFERROR(VLOOKUP(K172,【参考】数式用３!$A$2:$AC$48,MATCH(P172,【参考】数式用３!$C$4:$AC$4,0)+2,0),"")))</f>
        <v>#N/A</v>
      </c>
      <c r="R172" s="548" t="s">
        <v>267</v>
      </c>
      <c r="S172" s="549"/>
      <c r="T172" s="550" t="s">
        <v>268</v>
      </c>
      <c r="U172" s="549"/>
      <c r="V172" s="550" t="s">
        <v>352</v>
      </c>
      <c r="W172" s="549"/>
      <c r="X172" s="550" t="s">
        <v>268</v>
      </c>
      <c r="Y172" s="549"/>
      <c r="Z172" s="550" t="s">
        <v>269</v>
      </c>
      <c r="AA172" s="550" t="s">
        <v>170</v>
      </c>
      <c r="AB172" s="550" t="str">
        <f aca="false">IF(S172&gt;=1,(W172*12+Y172)-(S172*12+U172)+1,"")</f>
        <v/>
      </c>
      <c r="AC172" s="551" t="s">
        <v>353</v>
      </c>
      <c r="AD172" s="552" t="str">
        <f aca="false">IFERROR(ROUNDDOWN(ROUND(L172*Q172,0)*M172,0)*AB172,"")</f>
        <v/>
      </c>
      <c r="AE172" s="553" t="e">
        <f aca="false">IFERROR(ROUNDDOWN(ROUNDDOWN(ROUND(L172*VLOOKUP(K172,【参考】数式用３!$A$2:$AC$48,MATCH("処遇改善加算Ⅳ",【参考】数式用３!$C$4:$O$4,0)+2,0),0)*M172,0)*AB172*0.5,0), "")),0),0),0))</f>
        <v>#N/A</v>
      </c>
      <c r="AF172" s="554"/>
      <c r="AG172" s="552" t="e">
        <f aca="false">IF(AND(AQ172&lt;&gt;"対象外", P172&lt;&gt;""),ROUNDDOWN(ROUND(L172*VLOOKUP(K172,【参考】数式用３!$A$2:$K$48,MATCH("ベア加算あり",【参考】数式用３!$C$4:$K$4,0)+2,0),0)*M172,0)*AB172,"")),0),0))</f>
        <v>#N/A</v>
      </c>
      <c r="AH172" s="555"/>
      <c r="AI172" s="554"/>
      <c r="AJ172" s="554"/>
      <c r="AK172" s="556"/>
      <c r="AL172" s="557"/>
      <c r="AM172" s="558" t="e">
        <f aca="false">IF(Q172="","",IF(Q172&lt;O172,"！加算の要件上は問題ありませんが、令和６年度末の加算率と比較して、令和７年度の加算率が低くなっています。",""))</f>
        <v>#N/A</v>
      </c>
      <c r="AN172" s="559"/>
      <c r="AO172" s="576" t="str">
        <f aca="false">IF(K172&lt;&gt;"","Q列に色付け","")</f>
        <v/>
      </c>
      <c r="AP172" s="561" t="e">
        <f aca="false">IF(AND(AE172&lt;&gt;0,AE172&lt;&gt;""),IF(AF172="○","入力済","未入力"),"")</f>
        <v>#N/A</v>
      </c>
      <c r="AQ172" s="126" t="e">
        <f aca="false">IFERROR((VLOOKUP(N172, 【参考】数式用３!$BE$5:$BE$13, 1,FALSE)), "対象外"))))</f>
        <v>#N/A</v>
      </c>
      <c r="AR172" s="126" t="e">
        <f aca="false">IF(AG172&lt;&gt;"",IF(AH172="○","入力済","未入力"),"")</f>
        <v>#N/A</v>
      </c>
      <c r="AS172" s="126" t="str">
        <f aca="false">IF(AND(P172&lt;&gt;"", AI172=""), "未入力", "入力済")</f>
        <v>入力済</v>
      </c>
      <c r="AT172" s="126" t="str">
        <f aca="false">IF(AND(P172&lt;&gt;"", P172&lt;&gt;"処遇改善加算Ⅳ", AJ172=""), "未入力", "入力済")</f>
        <v>入力済</v>
      </c>
      <c r="AU172" s="126" t="e">
        <f aca="false">IFERROR(VLOOKUP(K172, 【参考】数式用３!$BB$5:$BC$48, 2, FALSE), "")))</f>
        <v>#N/A</v>
      </c>
      <c r="AV172" s="126" t="e">
        <f aca="false">IF(AND(P172&lt;&gt;"処遇改善加算Ⅲ",P172&lt;&gt;"処遇改善加算Ⅳ", P172&lt;&gt;"", AU172&lt;&gt;"対象外"), 1,"")</f>
        <v>#N/A</v>
      </c>
      <c r="AW172" s="126" t="e">
        <f aca="false">IFERROR("_"&amp;VLOOKUP(K172, 【参考】数式用３!$AG$2:$AH$48, 2, FALSE), "")))</f>
        <v>#N/A</v>
      </c>
      <c r="AX172" s="560" t="str">
        <f aca="false">IF(AND(P172="処遇改善加算Ⅰ", AL172=""), "未入力","入力済")</f>
        <v>入力済</v>
      </c>
      <c r="AY172" s="560" t="str">
        <f aca="false">G172</f>
        <v/>
      </c>
    </row>
    <row r="173" customFormat="false" ht="14.4" hidden="false" customHeight="true" outlineLevel="0" collapsed="false">
      <c r="A173" s="539"/>
      <c r="B173" s="566"/>
      <c r="C173" s="566"/>
      <c r="D173" s="566"/>
      <c r="E173" s="566"/>
      <c r="F173" s="566"/>
      <c r="G173" s="567"/>
      <c r="H173" s="567"/>
      <c r="I173" s="567"/>
      <c r="J173" s="567"/>
      <c r="K173" s="567"/>
      <c r="L173" s="542"/>
      <c r="M173" s="568"/>
      <c r="N173" s="544"/>
      <c r="O173" s="545"/>
      <c r="P173" s="546"/>
      <c r="Q173" s="547"/>
      <c r="R173" s="548"/>
      <c r="S173" s="549"/>
      <c r="T173" s="550"/>
      <c r="U173" s="549"/>
      <c r="V173" s="550"/>
      <c r="W173" s="549"/>
      <c r="X173" s="550"/>
      <c r="Y173" s="549"/>
      <c r="Z173" s="550"/>
      <c r="AA173" s="550"/>
      <c r="AB173" s="550"/>
      <c r="AC173" s="551"/>
      <c r="AD173" s="552"/>
      <c r="AE173" s="553"/>
      <c r="AF173" s="554"/>
      <c r="AG173" s="552"/>
      <c r="AH173" s="555"/>
      <c r="AI173" s="554"/>
      <c r="AJ173" s="554"/>
      <c r="AK173" s="556"/>
      <c r="AL173" s="557"/>
      <c r="AM173" s="564" t="str">
        <f aca="false">IF(AND(P172&lt;&gt;"", OR(W172&lt;&gt;8,Y172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73" s="559"/>
      <c r="AO173" s="576"/>
      <c r="AP173" s="561"/>
      <c r="AQ173" s="126"/>
      <c r="AR173" s="126"/>
      <c r="AS173" s="126"/>
      <c r="AT173" s="126"/>
      <c r="AU173" s="126"/>
      <c r="AV173" s="126"/>
      <c r="AW173" s="126"/>
      <c r="AX173" s="560"/>
      <c r="AY173" s="560"/>
    </row>
    <row r="174" customFormat="false" ht="14.4" hidden="false" customHeight="true" outlineLevel="0" collapsed="false">
      <c r="A174" s="539"/>
      <c r="B174" s="566"/>
      <c r="C174" s="566"/>
      <c r="D174" s="566"/>
      <c r="E174" s="566"/>
      <c r="F174" s="566"/>
      <c r="G174" s="567"/>
      <c r="H174" s="567"/>
      <c r="I174" s="567"/>
      <c r="J174" s="567"/>
      <c r="K174" s="567"/>
      <c r="L174" s="542"/>
      <c r="M174" s="568"/>
      <c r="N174" s="544"/>
      <c r="O174" s="545"/>
      <c r="P174" s="546"/>
      <c r="Q174" s="547"/>
      <c r="R174" s="548"/>
      <c r="S174" s="549"/>
      <c r="T174" s="550"/>
      <c r="U174" s="549"/>
      <c r="V174" s="550"/>
      <c r="W174" s="549"/>
      <c r="X174" s="550"/>
      <c r="Y174" s="549"/>
      <c r="Z174" s="550"/>
      <c r="AA174" s="550"/>
      <c r="AB174" s="550"/>
      <c r="AC174" s="551"/>
      <c r="AD174" s="552"/>
      <c r="AE174" s="553"/>
      <c r="AF174" s="554"/>
      <c r="AG174" s="552"/>
      <c r="AH174" s="555"/>
      <c r="AI174" s="554"/>
      <c r="AJ174" s="554"/>
      <c r="AK174" s="556"/>
      <c r="AL174" s="557"/>
      <c r="AM174" s="564"/>
      <c r="AN174" s="559"/>
      <c r="AO174" s="576"/>
      <c r="AP174" s="561"/>
      <c r="AQ174" s="126"/>
      <c r="AR174" s="126"/>
      <c r="AS174" s="126"/>
      <c r="AT174" s="126"/>
      <c r="AU174" s="126"/>
      <c r="AV174" s="126"/>
      <c r="AW174" s="126"/>
      <c r="AX174" s="560"/>
      <c r="AY174" s="560"/>
    </row>
    <row r="175" customFormat="false" ht="30" hidden="false" customHeight="true" outlineLevel="0" collapsed="false">
      <c r="A175" s="539"/>
      <c r="B175" s="566"/>
      <c r="C175" s="566"/>
      <c r="D175" s="566"/>
      <c r="E175" s="566"/>
      <c r="F175" s="566"/>
      <c r="G175" s="567"/>
      <c r="H175" s="567"/>
      <c r="I175" s="567"/>
      <c r="J175" s="567"/>
      <c r="K175" s="567"/>
      <c r="L175" s="542"/>
      <c r="M175" s="568"/>
      <c r="N175" s="544"/>
      <c r="O175" s="545"/>
      <c r="P175" s="546"/>
      <c r="Q175" s="547"/>
      <c r="R175" s="548"/>
      <c r="S175" s="549"/>
      <c r="T175" s="550"/>
      <c r="U175" s="549"/>
      <c r="V175" s="550"/>
      <c r="W175" s="549"/>
      <c r="X175" s="550"/>
      <c r="Y175" s="549"/>
      <c r="Z175" s="550"/>
      <c r="AA175" s="550"/>
      <c r="AB175" s="550"/>
      <c r="AC175" s="551"/>
      <c r="AD175" s="552"/>
      <c r="AE175" s="553"/>
      <c r="AF175" s="554"/>
      <c r="AG175" s="552"/>
      <c r="AH175" s="555"/>
      <c r="AI175" s="554"/>
      <c r="AJ175" s="554"/>
      <c r="AK175" s="556"/>
      <c r="AL175" s="557"/>
      <c r="AM175" s="565" t="str">
        <f aca="false">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559"/>
      <c r="AO175" s="576"/>
      <c r="AP175" s="561"/>
      <c r="AQ175" s="126"/>
      <c r="AR175" s="126"/>
      <c r="AS175" s="126"/>
      <c r="AT175" s="126"/>
      <c r="AU175" s="126"/>
      <c r="AV175" s="126"/>
      <c r="AW175" s="126"/>
      <c r="AX175" s="560"/>
      <c r="AY175" s="560"/>
    </row>
    <row r="176" customFormat="false" ht="30" hidden="false" customHeight="true" outlineLevel="0" collapsed="false">
      <c r="A176" s="539" t="n">
        <v>42</v>
      </c>
      <c r="B176" s="566" t="str">
        <f aca="false">IF(基本情報入力シート!B81="", "",基本情報入力シート!B81)</f>
        <v/>
      </c>
      <c r="C176" s="566"/>
      <c r="D176" s="566"/>
      <c r="E176" s="566"/>
      <c r="F176" s="566"/>
      <c r="G176" s="567" t="str">
        <f aca="false">IF(基本情報入力シート!L81="", "",基本情報入力シート!L81)</f>
        <v/>
      </c>
      <c r="H176" s="567" t="str">
        <f aca="false">IF(基本情報入力シート!Q81="", "",基本情報入力シート!Q81)</f>
        <v/>
      </c>
      <c r="I176" s="567" t="str">
        <f aca="false">IF(基本情報入力シート!V81="", "",基本情報入力シート!V81)</f>
        <v/>
      </c>
      <c r="J176" s="567" t="str">
        <f aca="false">IF(基本情報入力シート!W81="", "",基本情報入力シート!W81)</f>
        <v/>
      </c>
      <c r="K176" s="567" t="str">
        <f aca="false">IF(基本情報入力シート!X81="", "",基本情報入力シート!X81)</f>
        <v/>
      </c>
      <c r="L176" s="542" t="str">
        <f aca="false">IF(基本情報入力シート!AC81=0, "",基本情報入力シート!AC81)</f>
        <v/>
      </c>
      <c r="M176" s="568" t="e">
        <f aca="false">IF(基本情報入力シート!AD81="", "",基本情報入力シート!AD81)</f>
        <v>#N/A</v>
      </c>
      <c r="N176" s="544"/>
      <c r="O176" s="545" t="e">
        <f aca="false">IFERROR(VLOOKUP(K176,【参考】数式用３!$A$2:$AD$48,MATCH(N176,【参考】数式用３!$C$4:$AD$4,0)+2,0),"")))</f>
        <v>#N/A</v>
      </c>
      <c r="P176" s="546"/>
      <c r="Q176" s="547" t="e">
        <f aca="false">IFERROR(VLOOKUP(K176,【参考】数式用３!$A$2:$AC$48,MATCH(P176,【参考】数式用３!$C$4:$AC$4,0)+2,0),"")))</f>
        <v>#N/A</v>
      </c>
      <c r="R176" s="548" t="s">
        <v>267</v>
      </c>
      <c r="S176" s="549"/>
      <c r="T176" s="550" t="s">
        <v>268</v>
      </c>
      <c r="U176" s="549"/>
      <c r="V176" s="550" t="s">
        <v>352</v>
      </c>
      <c r="W176" s="549"/>
      <c r="X176" s="550" t="s">
        <v>268</v>
      </c>
      <c r="Y176" s="549"/>
      <c r="Z176" s="550" t="s">
        <v>269</v>
      </c>
      <c r="AA176" s="550" t="s">
        <v>170</v>
      </c>
      <c r="AB176" s="550" t="str">
        <f aca="false">IF(S176&gt;=1,(W176*12+Y176)-(S176*12+U176)+1,"")</f>
        <v/>
      </c>
      <c r="AC176" s="551" t="s">
        <v>353</v>
      </c>
      <c r="AD176" s="552" t="str">
        <f aca="false">IFERROR(ROUNDDOWN(ROUND(L176*Q176,0)*M176,0)*AB176,"")</f>
        <v/>
      </c>
      <c r="AE176" s="553" t="e">
        <f aca="false">IFERROR(ROUNDDOWN(ROUNDDOWN(ROUND(L176*VLOOKUP(K176,【参考】数式用３!$A$2:$AC$48,MATCH("処遇改善加算Ⅳ",【参考】数式用３!$C$4:$O$4,0)+2,0),0)*M176,0)*AB176*0.5,0), "")),0),0),0))</f>
        <v>#N/A</v>
      </c>
      <c r="AF176" s="554"/>
      <c r="AG176" s="552" t="e">
        <f aca="false">IF(AND(AQ176&lt;&gt;"対象外", P176&lt;&gt;""),ROUNDDOWN(ROUND(L176*VLOOKUP(K176,【参考】数式用３!$A$2:$K$48,MATCH("ベア加算あり",【参考】数式用３!$C$4:$K$4,0)+2,0),0)*M176,0)*AB176,"")),0),0))</f>
        <v>#N/A</v>
      </c>
      <c r="AH176" s="555"/>
      <c r="AI176" s="554"/>
      <c r="AJ176" s="554"/>
      <c r="AK176" s="556"/>
      <c r="AL176" s="557"/>
      <c r="AM176" s="558" t="e">
        <f aca="false">IF(Q176="","",IF(Q176&lt;O176,"！加算の要件上は問題ありませんが、令和６年度末の加算率と比較して、令和７年度の加算率が低くなっています。",""))</f>
        <v>#N/A</v>
      </c>
      <c r="AN176" s="559"/>
      <c r="AO176" s="560" t="str">
        <f aca="false">IF(K176&lt;&gt;"","Q列に色付け","")</f>
        <v/>
      </c>
      <c r="AP176" s="561" t="e">
        <f aca="false">IF(AND(AE176&lt;&gt;0,AE176&lt;&gt;""),IF(AF176="○","入力済","未入力"),"")</f>
        <v>#N/A</v>
      </c>
      <c r="AQ176" s="126" t="e">
        <f aca="false">IFERROR((VLOOKUP(N176, 【参考】数式用３!$BE$5:$BE$13, 1,FALSE)), "対象外"))))</f>
        <v>#N/A</v>
      </c>
      <c r="AR176" s="126" t="e">
        <f aca="false">IF(AG176&lt;&gt;"",IF(AH176="○","入力済","未入力"),"")</f>
        <v>#N/A</v>
      </c>
      <c r="AS176" s="126" t="str">
        <f aca="false">IF(AND(P176&lt;&gt;"", AI176=""), "未入力", "入力済")</f>
        <v>入力済</v>
      </c>
      <c r="AT176" s="126" t="str">
        <f aca="false">IF(AND(P176&lt;&gt;"", P176&lt;&gt;"処遇改善加算Ⅳ", AJ176=""), "未入力", "入力済")</f>
        <v>入力済</v>
      </c>
      <c r="AU176" s="126" t="e">
        <f aca="false">IFERROR(VLOOKUP(K176, 【参考】数式用３!$BB$5:$BC$48, 2, FALSE), "")))</f>
        <v>#N/A</v>
      </c>
      <c r="AV176" s="126" t="e">
        <f aca="false">IF(AND(P176&lt;&gt;"処遇改善加算Ⅲ",P176&lt;&gt;"処遇改善加算Ⅳ", P176&lt;&gt;"", AU176&lt;&gt;"対象外"), 1,"")</f>
        <v>#N/A</v>
      </c>
      <c r="AW176" s="126" t="e">
        <f aca="false">IFERROR("_"&amp;VLOOKUP(K176, 【参考】数式用３!$AG$2:$AH$48, 2, FALSE), "")))</f>
        <v>#N/A</v>
      </c>
      <c r="AX176" s="560" t="str">
        <f aca="false">IF(AND(P176="処遇改善加算Ⅰ", AL176=""), "未入力","入力済")</f>
        <v>入力済</v>
      </c>
      <c r="AY176" s="560" t="str">
        <f aca="false">G176</f>
        <v/>
      </c>
    </row>
    <row r="177" customFormat="false" ht="14.4" hidden="false" customHeight="true" outlineLevel="0" collapsed="false">
      <c r="A177" s="539"/>
      <c r="B177" s="566"/>
      <c r="C177" s="566"/>
      <c r="D177" s="566"/>
      <c r="E177" s="566"/>
      <c r="F177" s="566"/>
      <c r="G177" s="567"/>
      <c r="H177" s="567"/>
      <c r="I177" s="567"/>
      <c r="J177" s="567"/>
      <c r="K177" s="567"/>
      <c r="L177" s="542"/>
      <c r="M177" s="568"/>
      <c r="N177" s="544"/>
      <c r="O177" s="545"/>
      <c r="P177" s="546"/>
      <c r="Q177" s="547"/>
      <c r="R177" s="548"/>
      <c r="S177" s="549"/>
      <c r="T177" s="550"/>
      <c r="U177" s="549"/>
      <c r="V177" s="550"/>
      <c r="W177" s="549"/>
      <c r="X177" s="550"/>
      <c r="Y177" s="549"/>
      <c r="Z177" s="550"/>
      <c r="AA177" s="550"/>
      <c r="AB177" s="550"/>
      <c r="AC177" s="551"/>
      <c r="AD177" s="552"/>
      <c r="AE177" s="553"/>
      <c r="AF177" s="554"/>
      <c r="AG177" s="552"/>
      <c r="AH177" s="555"/>
      <c r="AI177" s="554"/>
      <c r="AJ177" s="554"/>
      <c r="AK177" s="556"/>
      <c r="AL177" s="557"/>
      <c r="AM177" s="564" t="str">
        <f aca="false">IF(AND(P176&lt;&gt;"", OR(W176&lt;&gt;8,Y176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77" s="559"/>
      <c r="AO177" s="560"/>
      <c r="AP177" s="561"/>
      <c r="AQ177" s="126"/>
      <c r="AR177" s="126"/>
      <c r="AS177" s="126"/>
      <c r="AT177" s="126"/>
      <c r="AU177" s="126"/>
      <c r="AV177" s="126"/>
      <c r="AW177" s="126"/>
      <c r="AX177" s="560"/>
      <c r="AY177" s="560"/>
    </row>
    <row r="178" customFormat="false" ht="14.4" hidden="false" customHeight="true" outlineLevel="0" collapsed="false">
      <c r="A178" s="539"/>
      <c r="B178" s="566"/>
      <c r="C178" s="566"/>
      <c r="D178" s="566"/>
      <c r="E178" s="566"/>
      <c r="F178" s="566"/>
      <c r="G178" s="567"/>
      <c r="H178" s="567"/>
      <c r="I178" s="567"/>
      <c r="J178" s="567"/>
      <c r="K178" s="567"/>
      <c r="L178" s="542"/>
      <c r="M178" s="568"/>
      <c r="N178" s="544"/>
      <c r="O178" s="545"/>
      <c r="P178" s="546"/>
      <c r="Q178" s="547"/>
      <c r="R178" s="548"/>
      <c r="S178" s="549"/>
      <c r="T178" s="550"/>
      <c r="U178" s="549"/>
      <c r="V178" s="550"/>
      <c r="W178" s="549"/>
      <c r="X178" s="550"/>
      <c r="Y178" s="549"/>
      <c r="Z178" s="550"/>
      <c r="AA178" s="550"/>
      <c r="AB178" s="550"/>
      <c r="AC178" s="551"/>
      <c r="AD178" s="552"/>
      <c r="AE178" s="553"/>
      <c r="AF178" s="554"/>
      <c r="AG178" s="552"/>
      <c r="AH178" s="555"/>
      <c r="AI178" s="554"/>
      <c r="AJ178" s="554"/>
      <c r="AK178" s="556"/>
      <c r="AL178" s="557"/>
      <c r="AM178" s="564"/>
      <c r="AN178" s="559"/>
      <c r="AO178" s="560"/>
      <c r="AP178" s="561"/>
      <c r="AQ178" s="126"/>
      <c r="AR178" s="126"/>
      <c r="AS178" s="126"/>
      <c r="AT178" s="126"/>
      <c r="AU178" s="126"/>
      <c r="AV178" s="126"/>
      <c r="AW178" s="126"/>
      <c r="AX178" s="560"/>
      <c r="AY178" s="560"/>
    </row>
    <row r="179" customFormat="false" ht="30" hidden="false" customHeight="true" outlineLevel="0" collapsed="false">
      <c r="A179" s="539"/>
      <c r="B179" s="566"/>
      <c r="C179" s="566"/>
      <c r="D179" s="566"/>
      <c r="E179" s="566"/>
      <c r="F179" s="566"/>
      <c r="G179" s="567"/>
      <c r="H179" s="567"/>
      <c r="I179" s="567"/>
      <c r="J179" s="567"/>
      <c r="K179" s="567"/>
      <c r="L179" s="542"/>
      <c r="M179" s="568"/>
      <c r="N179" s="544"/>
      <c r="O179" s="545"/>
      <c r="P179" s="546"/>
      <c r="Q179" s="547"/>
      <c r="R179" s="548"/>
      <c r="S179" s="549"/>
      <c r="T179" s="550"/>
      <c r="U179" s="549"/>
      <c r="V179" s="550"/>
      <c r="W179" s="549"/>
      <c r="X179" s="550"/>
      <c r="Y179" s="549"/>
      <c r="Z179" s="550"/>
      <c r="AA179" s="550"/>
      <c r="AB179" s="550"/>
      <c r="AC179" s="551"/>
      <c r="AD179" s="552"/>
      <c r="AE179" s="553"/>
      <c r="AF179" s="554"/>
      <c r="AG179" s="552"/>
      <c r="AH179" s="555"/>
      <c r="AI179" s="554"/>
      <c r="AJ179" s="554"/>
      <c r="AK179" s="556"/>
      <c r="AL179" s="557"/>
      <c r="AM179" s="565" t="str">
        <f aca="false">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559"/>
      <c r="AO179" s="560"/>
      <c r="AP179" s="561"/>
      <c r="AQ179" s="126"/>
      <c r="AR179" s="126"/>
      <c r="AS179" s="126"/>
      <c r="AT179" s="126"/>
      <c r="AU179" s="126"/>
      <c r="AV179" s="126"/>
      <c r="AW179" s="126"/>
      <c r="AX179" s="560"/>
      <c r="AY179" s="560"/>
    </row>
    <row r="180" customFormat="false" ht="30" hidden="false" customHeight="true" outlineLevel="0" collapsed="false">
      <c r="A180" s="539" t="n">
        <v>43</v>
      </c>
      <c r="B180" s="566" t="str">
        <f aca="false">IF(基本情報入力シート!B82="", "",基本情報入力シート!B82)</f>
        <v/>
      </c>
      <c r="C180" s="566"/>
      <c r="D180" s="566"/>
      <c r="E180" s="566"/>
      <c r="F180" s="566"/>
      <c r="G180" s="567" t="str">
        <f aca="false">IF(基本情報入力シート!L82="", "",基本情報入力シート!L82)</f>
        <v/>
      </c>
      <c r="H180" s="567" t="str">
        <f aca="false">IF(基本情報入力シート!Q82="", "",基本情報入力シート!Q82)</f>
        <v/>
      </c>
      <c r="I180" s="567" t="str">
        <f aca="false">IF(基本情報入力シート!V82="", "",基本情報入力シート!V82)</f>
        <v/>
      </c>
      <c r="J180" s="567" t="str">
        <f aca="false">IF(基本情報入力シート!W82="", "",基本情報入力シート!W82)</f>
        <v/>
      </c>
      <c r="K180" s="567" t="str">
        <f aca="false">IF(基本情報入力シート!X82="", "",基本情報入力シート!X82)</f>
        <v/>
      </c>
      <c r="L180" s="542" t="str">
        <f aca="false">IF(基本情報入力シート!AC82=0, "",基本情報入力シート!AC82)</f>
        <v/>
      </c>
      <c r="M180" s="568" t="e">
        <f aca="false">IF(基本情報入力シート!AD82="", "",基本情報入力シート!AD82)</f>
        <v>#N/A</v>
      </c>
      <c r="N180" s="544"/>
      <c r="O180" s="545" t="e">
        <f aca="false">IFERROR(VLOOKUP(K180,【参考】数式用３!$A$2:$AD$48,MATCH(N180,【参考】数式用３!$C$4:$AD$4,0)+2,0),"")))</f>
        <v>#N/A</v>
      </c>
      <c r="P180" s="546"/>
      <c r="Q180" s="547" t="e">
        <f aca="false">IFERROR(VLOOKUP(K180,【参考】数式用３!$A$2:$AC$48,MATCH(P180,【参考】数式用３!$C$4:$AC$4,0)+2,0),"")))</f>
        <v>#N/A</v>
      </c>
      <c r="R180" s="548" t="s">
        <v>267</v>
      </c>
      <c r="S180" s="549"/>
      <c r="T180" s="550" t="s">
        <v>268</v>
      </c>
      <c r="U180" s="549"/>
      <c r="V180" s="550" t="s">
        <v>352</v>
      </c>
      <c r="W180" s="549"/>
      <c r="X180" s="550" t="s">
        <v>268</v>
      </c>
      <c r="Y180" s="549"/>
      <c r="Z180" s="550" t="s">
        <v>269</v>
      </c>
      <c r="AA180" s="550" t="s">
        <v>170</v>
      </c>
      <c r="AB180" s="550" t="str">
        <f aca="false">IF(S180&gt;=1,(W180*12+Y180)-(S180*12+U180)+1,"")</f>
        <v/>
      </c>
      <c r="AC180" s="551" t="s">
        <v>353</v>
      </c>
      <c r="AD180" s="552" t="str">
        <f aca="false">IFERROR(ROUNDDOWN(ROUND(L180*Q180,0)*M180,0)*AB180,"")</f>
        <v/>
      </c>
      <c r="AE180" s="553" t="e">
        <f aca="false">IFERROR(ROUNDDOWN(ROUNDDOWN(ROUND(L180*VLOOKUP(K180,【参考】数式用３!$A$2:$AC$48,MATCH("処遇改善加算Ⅳ",【参考】数式用３!$C$4:$O$4,0)+2,0),0)*M180,0)*AB180*0.5,0), "")),0),0),0))</f>
        <v>#N/A</v>
      </c>
      <c r="AF180" s="554"/>
      <c r="AG180" s="552" t="e">
        <f aca="false">IF(AND(AQ180&lt;&gt;"対象外", P180&lt;&gt;""),ROUNDDOWN(ROUND(L180*VLOOKUP(K180,【参考】数式用３!$A$2:$K$48,MATCH("ベア加算あり",【参考】数式用３!$C$4:$K$4,0)+2,0),0)*M180,0)*AB180,"")),0),0))</f>
        <v>#N/A</v>
      </c>
      <c r="AH180" s="555"/>
      <c r="AI180" s="554"/>
      <c r="AJ180" s="554"/>
      <c r="AK180" s="556"/>
      <c r="AL180" s="557"/>
      <c r="AM180" s="558" t="e">
        <f aca="false">IF(Q180="","",IF(Q180&lt;O180,"！加算の要件上は問題ありませんが、令和６年度末の加算率と比較して、令和７年度の加算率が低くなっています。",""))</f>
        <v>#N/A</v>
      </c>
      <c r="AN180" s="559"/>
      <c r="AO180" s="560" t="str">
        <f aca="false">IF(K180&lt;&gt;"","Q列に色付け","")</f>
        <v/>
      </c>
      <c r="AP180" s="561" t="e">
        <f aca="false">IF(AND(AE180&lt;&gt;0,AE180&lt;&gt;""),IF(AF180="○","入力済","未入力"),"")</f>
        <v>#N/A</v>
      </c>
      <c r="AQ180" s="126" t="e">
        <f aca="false">IFERROR((VLOOKUP(N180, 【参考】数式用３!$BE$5:$BE$13, 1,FALSE)), "対象外"))))</f>
        <v>#N/A</v>
      </c>
      <c r="AR180" s="126" t="e">
        <f aca="false">IF(AG180&lt;&gt;"",IF(AH180="○","入力済","未入力"),"")</f>
        <v>#N/A</v>
      </c>
      <c r="AS180" s="126" t="str">
        <f aca="false">IF(AND(P180&lt;&gt;"", AI180=""), "未入力", "入力済")</f>
        <v>入力済</v>
      </c>
      <c r="AT180" s="126" t="str">
        <f aca="false">IF(AND(P180&lt;&gt;"", P180&lt;&gt;"処遇改善加算Ⅳ", AJ180=""), "未入力", "入力済")</f>
        <v>入力済</v>
      </c>
      <c r="AU180" s="126" t="e">
        <f aca="false">IFERROR(VLOOKUP(K180, 【参考】数式用３!$BB$5:$BC$48, 2, FALSE), "")))</f>
        <v>#N/A</v>
      </c>
      <c r="AV180" s="126" t="e">
        <f aca="false">IF(AND(P180&lt;&gt;"処遇改善加算Ⅲ",P180&lt;&gt;"処遇改善加算Ⅳ", P180&lt;&gt;"", AU180&lt;&gt;"対象外"), 1,"")</f>
        <v>#N/A</v>
      </c>
      <c r="AW180" s="126" t="e">
        <f aca="false">IFERROR("_"&amp;VLOOKUP(K180, 【参考】数式用３!$AG$2:$AH$48, 2, FALSE), "")))</f>
        <v>#N/A</v>
      </c>
      <c r="AX180" s="560" t="str">
        <f aca="false">IF(AND(P180="処遇改善加算Ⅰ", AL180=""), "未入力","入力済")</f>
        <v>入力済</v>
      </c>
      <c r="AY180" s="560" t="str">
        <f aca="false">G180</f>
        <v/>
      </c>
    </row>
    <row r="181" customFormat="false" ht="14.4" hidden="false" customHeight="true" outlineLevel="0" collapsed="false">
      <c r="A181" s="539"/>
      <c r="B181" s="566"/>
      <c r="C181" s="566"/>
      <c r="D181" s="566"/>
      <c r="E181" s="566"/>
      <c r="F181" s="566"/>
      <c r="G181" s="567"/>
      <c r="H181" s="567"/>
      <c r="I181" s="567"/>
      <c r="J181" s="567"/>
      <c r="K181" s="567"/>
      <c r="L181" s="542"/>
      <c r="M181" s="568"/>
      <c r="N181" s="544"/>
      <c r="O181" s="545"/>
      <c r="P181" s="546"/>
      <c r="Q181" s="547"/>
      <c r="R181" s="548"/>
      <c r="S181" s="549"/>
      <c r="T181" s="550"/>
      <c r="U181" s="549"/>
      <c r="V181" s="550"/>
      <c r="W181" s="549"/>
      <c r="X181" s="550"/>
      <c r="Y181" s="549"/>
      <c r="Z181" s="550"/>
      <c r="AA181" s="550"/>
      <c r="AB181" s="550"/>
      <c r="AC181" s="551"/>
      <c r="AD181" s="552"/>
      <c r="AE181" s="553"/>
      <c r="AF181" s="554"/>
      <c r="AG181" s="552"/>
      <c r="AH181" s="555"/>
      <c r="AI181" s="554"/>
      <c r="AJ181" s="554"/>
      <c r="AK181" s="556"/>
      <c r="AL181" s="557"/>
      <c r="AM181" s="564" t="str">
        <f aca="false">IF(AND(P180&lt;&gt;"", OR(W180&lt;&gt;8,Y180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81" s="559"/>
      <c r="AO181" s="560"/>
      <c r="AP181" s="561"/>
      <c r="AQ181" s="126"/>
      <c r="AR181" s="126"/>
      <c r="AS181" s="126"/>
      <c r="AT181" s="126"/>
      <c r="AU181" s="126"/>
      <c r="AV181" s="126"/>
      <c r="AW181" s="126"/>
      <c r="AX181" s="560"/>
      <c r="AY181" s="560"/>
    </row>
    <row r="182" customFormat="false" ht="14.4" hidden="false" customHeight="true" outlineLevel="0" collapsed="false">
      <c r="A182" s="539"/>
      <c r="B182" s="566"/>
      <c r="C182" s="566"/>
      <c r="D182" s="566"/>
      <c r="E182" s="566"/>
      <c r="F182" s="566"/>
      <c r="G182" s="567"/>
      <c r="H182" s="567"/>
      <c r="I182" s="567"/>
      <c r="J182" s="567"/>
      <c r="K182" s="567"/>
      <c r="L182" s="542"/>
      <c r="M182" s="568"/>
      <c r="N182" s="544"/>
      <c r="O182" s="545"/>
      <c r="P182" s="546"/>
      <c r="Q182" s="547"/>
      <c r="R182" s="548"/>
      <c r="S182" s="549"/>
      <c r="T182" s="550"/>
      <c r="U182" s="549"/>
      <c r="V182" s="550"/>
      <c r="W182" s="549"/>
      <c r="X182" s="550"/>
      <c r="Y182" s="549"/>
      <c r="Z182" s="550"/>
      <c r="AA182" s="550"/>
      <c r="AB182" s="550"/>
      <c r="AC182" s="551"/>
      <c r="AD182" s="552"/>
      <c r="AE182" s="553"/>
      <c r="AF182" s="554"/>
      <c r="AG182" s="552"/>
      <c r="AH182" s="555"/>
      <c r="AI182" s="554"/>
      <c r="AJ182" s="554"/>
      <c r="AK182" s="556"/>
      <c r="AL182" s="557"/>
      <c r="AM182" s="564"/>
      <c r="AN182" s="559"/>
      <c r="AO182" s="560"/>
      <c r="AP182" s="561"/>
      <c r="AQ182" s="126"/>
      <c r="AR182" s="126"/>
      <c r="AS182" s="126"/>
      <c r="AT182" s="126"/>
      <c r="AU182" s="126"/>
      <c r="AV182" s="126"/>
      <c r="AW182" s="126"/>
      <c r="AX182" s="560"/>
      <c r="AY182" s="560"/>
    </row>
    <row r="183" customFormat="false" ht="30" hidden="false" customHeight="true" outlineLevel="0" collapsed="false">
      <c r="A183" s="539"/>
      <c r="B183" s="566"/>
      <c r="C183" s="566"/>
      <c r="D183" s="566"/>
      <c r="E183" s="566"/>
      <c r="F183" s="566"/>
      <c r="G183" s="567"/>
      <c r="H183" s="567"/>
      <c r="I183" s="567"/>
      <c r="J183" s="567"/>
      <c r="K183" s="567"/>
      <c r="L183" s="542"/>
      <c r="M183" s="568"/>
      <c r="N183" s="544"/>
      <c r="O183" s="545"/>
      <c r="P183" s="546"/>
      <c r="Q183" s="547"/>
      <c r="R183" s="548"/>
      <c r="S183" s="549"/>
      <c r="T183" s="550"/>
      <c r="U183" s="549"/>
      <c r="V183" s="550"/>
      <c r="W183" s="549"/>
      <c r="X183" s="550"/>
      <c r="Y183" s="549"/>
      <c r="Z183" s="550"/>
      <c r="AA183" s="550"/>
      <c r="AB183" s="550"/>
      <c r="AC183" s="551"/>
      <c r="AD183" s="552"/>
      <c r="AE183" s="553"/>
      <c r="AF183" s="554"/>
      <c r="AG183" s="552"/>
      <c r="AH183" s="555"/>
      <c r="AI183" s="554"/>
      <c r="AJ183" s="554"/>
      <c r="AK183" s="556"/>
      <c r="AL183" s="557"/>
      <c r="AM183" s="565" t="str">
        <f aca="false">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559"/>
      <c r="AO183" s="560"/>
      <c r="AP183" s="561"/>
      <c r="AQ183" s="126"/>
      <c r="AR183" s="126"/>
      <c r="AS183" s="126"/>
      <c r="AT183" s="126"/>
      <c r="AU183" s="126"/>
      <c r="AV183" s="126"/>
      <c r="AW183" s="126"/>
      <c r="AX183" s="560"/>
      <c r="AY183" s="560"/>
    </row>
    <row r="184" customFormat="false" ht="30" hidden="false" customHeight="true" outlineLevel="0" collapsed="false">
      <c r="A184" s="539" t="n">
        <v>44</v>
      </c>
      <c r="B184" s="566" t="str">
        <f aca="false">IF(基本情報入力シート!B83="", "",基本情報入力シート!B83)</f>
        <v/>
      </c>
      <c r="C184" s="566"/>
      <c r="D184" s="566"/>
      <c r="E184" s="566"/>
      <c r="F184" s="566"/>
      <c r="G184" s="567" t="str">
        <f aca="false">IF(基本情報入力シート!L83="", "",基本情報入力シート!L83)</f>
        <v/>
      </c>
      <c r="H184" s="567" t="str">
        <f aca="false">IF(基本情報入力シート!Q83="", "",基本情報入力シート!Q83)</f>
        <v/>
      </c>
      <c r="I184" s="567" t="str">
        <f aca="false">IF(基本情報入力シート!V83="", "",基本情報入力シート!V83)</f>
        <v/>
      </c>
      <c r="J184" s="567" t="str">
        <f aca="false">IF(基本情報入力シート!W83="", "",基本情報入力シート!W83)</f>
        <v/>
      </c>
      <c r="K184" s="567" t="str">
        <f aca="false">IF(基本情報入力シート!X83="", "",基本情報入力シート!X83)</f>
        <v/>
      </c>
      <c r="L184" s="542" t="str">
        <f aca="false">IF(基本情報入力シート!AC83=0, "",基本情報入力シート!AC83)</f>
        <v/>
      </c>
      <c r="M184" s="568" t="e">
        <f aca="false">IF(基本情報入力シート!AD83="", "",基本情報入力シート!AD83)</f>
        <v>#N/A</v>
      </c>
      <c r="N184" s="544"/>
      <c r="O184" s="545" t="e">
        <f aca="false">IFERROR(VLOOKUP(K184,【参考】数式用３!$A$2:$AD$48,MATCH(N184,【参考】数式用３!$C$4:$AD$4,0)+2,0),"")))</f>
        <v>#N/A</v>
      </c>
      <c r="P184" s="546"/>
      <c r="Q184" s="547" t="e">
        <f aca="false">IFERROR(VLOOKUP(K184,【参考】数式用３!$A$2:$AC$48,MATCH(P184,【参考】数式用３!$C$4:$AC$4,0)+2,0),"")))</f>
        <v>#N/A</v>
      </c>
      <c r="R184" s="548" t="s">
        <v>267</v>
      </c>
      <c r="S184" s="549"/>
      <c r="T184" s="550" t="s">
        <v>268</v>
      </c>
      <c r="U184" s="549"/>
      <c r="V184" s="550" t="s">
        <v>352</v>
      </c>
      <c r="W184" s="549"/>
      <c r="X184" s="550" t="s">
        <v>268</v>
      </c>
      <c r="Y184" s="549"/>
      <c r="Z184" s="550" t="s">
        <v>269</v>
      </c>
      <c r="AA184" s="550" t="s">
        <v>170</v>
      </c>
      <c r="AB184" s="550" t="str">
        <f aca="false">IF(S184&gt;=1,(W184*12+Y184)-(S184*12+U184)+1,"")</f>
        <v/>
      </c>
      <c r="AC184" s="551" t="s">
        <v>353</v>
      </c>
      <c r="AD184" s="552" t="str">
        <f aca="false">IFERROR(ROUNDDOWN(ROUND(L184*Q184,0)*M184,0)*AB184,"")</f>
        <v/>
      </c>
      <c r="AE184" s="553" t="e">
        <f aca="false">IFERROR(ROUNDDOWN(ROUNDDOWN(ROUND(L184*VLOOKUP(K184,【参考】数式用３!$A$2:$AC$48,MATCH("処遇改善加算Ⅳ",【参考】数式用３!$C$4:$O$4,0)+2,0),0)*M184,0)*AB184*0.5,0), "")),0),0),0))</f>
        <v>#N/A</v>
      </c>
      <c r="AF184" s="554"/>
      <c r="AG184" s="552" t="e">
        <f aca="false">IF(AND(AQ184&lt;&gt;"対象外", P184&lt;&gt;""),ROUNDDOWN(ROUND(L184*VLOOKUP(K184,【参考】数式用３!$A$2:$K$48,MATCH("ベア加算あり",【参考】数式用３!$C$4:$K$4,0)+2,0),0)*M184,0)*AB184,"")),0),0))</f>
        <v>#N/A</v>
      </c>
      <c r="AH184" s="555"/>
      <c r="AI184" s="554"/>
      <c r="AJ184" s="554"/>
      <c r="AK184" s="556"/>
      <c r="AL184" s="557"/>
      <c r="AM184" s="558" t="e">
        <f aca="false">IF(Q184="","",IF(Q184&lt;O184,"！加算の要件上は問題ありませんが、令和６年度末の加算率と比較して、令和７年度の加算率が低くなっています。",""))</f>
        <v>#N/A</v>
      </c>
      <c r="AN184" s="559"/>
      <c r="AO184" s="576" t="str">
        <f aca="false">IF(K184&lt;&gt;"","Q列に色付け","")</f>
        <v/>
      </c>
      <c r="AP184" s="561" t="e">
        <f aca="false">IF(AND(AE184&lt;&gt;0,AE184&lt;&gt;""),IF(AF184="○","入力済","未入力"),"")</f>
        <v>#N/A</v>
      </c>
      <c r="AQ184" s="126" t="e">
        <f aca="false">IFERROR((VLOOKUP(N184, 【参考】数式用３!$BE$5:$BE$13, 1,FALSE)), "対象外"))))</f>
        <v>#N/A</v>
      </c>
      <c r="AR184" s="126" t="e">
        <f aca="false">IF(AG184&lt;&gt;"",IF(AH184="○","入力済","未入力"),"")</f>
        <v>#N/A</v>
      </c>
      <c r="AS184" s="126" t="str">
        <f aca="false">IF(AND(P184&lt;&gt;"", AI184=""), "未入力", "入力済")</f>
        <v>入力済</v>
      </c>
      <c r="AT184" s="126" t="str">
        <f aca="false">IF(AND(P184&lt;&gt;"", P184&lt;&gt;"処遇改善加算Ⅳ", AJ184=""), "未入力", "入力済")</f>
        <v>入力済</v>
      </c>
      <c r="AU184" s="126" t="e">
        <f aca="false">IFERROR(VLOOKUP(K184, 【参考】数式用３!$BB$5:$BC$48, 2, FALSE), "")))</f>
        <v>#N/A</v>
      </c>
      <c r="AV184" s="126" t="e">
        <f aca="false">IF(AND(P184&lt;&gt;"処遇改善加算Ⅲ",P184&lt;&gt;"処遇改善加算Ⅳ", P184&lt;&gt;"", AU184&lt;&gt;"対象外"), 1,"")</f>
        <v>#N/A</v>
      </c>
      <c r="AW184" s="126" t="e">
        <f aca="false">IFERROR("_"&amp;VLOOKUP(K184, 【参考】数式用３!$AG$2:$AH$48, 2, FALSE), "")))</f>
        <v>#N/A</v>
      </c>
      <c r="AX184" s="560" t="str">
        <f aca="false">IF(AND(P184="処遇改善加算Ⅰ", AL184=""), "未入力","入力済")</f>
        <v>入力済</v>
      </c>
      <c r="AY184" s="560" t="str">
        <f aca="false">G184</f>
        <v/>
      </c>
    </row>
    <row r="185" customFormat="false" ht="14.4" hidden="false" customHeight="true" outlineLevel="0" collapsed="false">
      <c r="A185" s="539"/>
      <c r="B185" s="566"/>
      <c r="C185" s="566"/>
      <c r="D185" s="566"/>
      <c r="E185" s="566"/>
      <c r="F185" s="566"/>
      <c r="G185" s="567"/>
      <c r="H185" s="567"/>
      <c r="I185" s="567"/>
      <c r="J185" s="567"/>
      <c r="K185" s="567"/>
      <c r="L185" s="542"/>
      <c r="M185" s="568"/>
      <c r="N185" s="544"/>
      <c r="O185" s="545"/>
      <c r="P185" s="546"/>
      <c r="Q185" s="547"/>
      <c r="R185" s="548"/>
      <c r="S185" s="549"/>
      <c r="T185" s="550"/>
      <c r="U185" s="549"/>
      <c r="V185" s="550"/>
      <c r="W185" s="549"/>
      <c r="X185" s="550"/>
      <c r="Y185" s="549"/>
      <c r="Z185" s="550"/>
      <c r="AA185" s="550"/>
      <c r="AB185" s="550"/>
      <c r="AC185" s="551"/>
      <c r="AD185" s="552"/>
      <c r="AE185" s="553"/>
      <c r="AF185" s="554"/>
      <c r="AG185" s="552"/>
      <c r="AH185" s="555"/>
      <c r="AI185" s="554"/>
      <c r="AJ185" s="554"/>
      <c r="AK185" s="556"/>
      <c r="AL185" s="557"/>
      <c r="AM185" s="564" t="str">
        <f aca="false">IF(AND(P184&lt;&gt;"", OR(W184&lt;&gt;8,Y184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85" s="559"/>
      <c r="AO185" s="576"/>
      <c r="AP185" s="561"/>
      <c r="AQ185" s="126"/>
      <c r="AR185" s="126"/>
      <c r="AS185" s="126"/>
      <c r="AT185" s="126"/>
      <c r="AU185" s="126"/>
      <c r="AV185" s="126"/>
      <c r="AW185" s="126"/>
      <c r="AX185" s="560"/>
      <c r="AY185" s="560"/>
    </row>
    <row r="186" customFormat="false" ht="14.4" hidden="false" customHeight="true" outlineLevel="0" collapsed="false">
      <c r="A186" s="539"/>
      <c r="B186" s="566"/>
      <c r="C186" s="566"/>
      <c r="D186" s="566"/>
      <c r="E186" s="566"/>
      <c r="F186" s="566"/>
      <c r="G186" s="567"/>
      <c r="H186" s="567"/>
      <c r="I186" s="567"/>
      <c r="J186" s="567"/>
      <c r="K186" s="567"/>
      <c r="L186" s="542"/>
      <c r="M186" s="568"/>
      <c r="N186" s="544"/>
      <c r="O186" s="545"/>
      <c r="P186" s="546"/>
      <c r="Q186" s="547"/>
      <c r="R186" s="548"/>
      <c r="S186" s="549"/>
      <c r="T186" s="550"/>
      <c r="U186" s="549"/>
      <c r="V186" s="550"/>
      <c r="W186" s="549"/>
      <c r="X186" s="550"/>
      <c r="Y186" s="549"/>
      <c r="Z186" s="550"/>
      <c r="AA186" s="550"/>
      <c r="AB186" s="550"/>
      <c r="AC186" s="551"/>
      <c r="AD186" s="552"/>
      <c r="AE186" s="553"/>
      <c r="AF186" s="554"/>
      <c r="AG186" s="552"/>
      <c r="AH186" s="555"/>
      <c r="AI186" s="554"/>
      <c r="AJ186" s="554"/>
      <c r="AK186" s="556"/>
      <c r="AL186" s="557"/>
      <c r="AM186" s="564"/>
      <c r="AN186" s="559"/>
      <c r="AO186" s="576"/>
      <c r="AP186" s="561"/>
      <c r="AQ186" s="126"/>
      <c r="AR186" s="126"/>
      <c r="AS186" s="126"/>
      <c r="AT186" s="126"/>
      <c r="AU186" s="126"/>
      <c r="AV186" s="126"/>
      <c r="AW186" s="126"/>
      <c r="AX186" s="560"/>
      <c r="AY186" s="560"/>
    </row>
    <row r="187" customFormat="false" ht="30" hidden="false" customHeight="true" outlineLevel="0" collapsed="false">
      <c r="A187" s="539"/>
      <c r="B187" s="566"/>
      <c r="C187" s="566"/>
      <c r="D187" s="566"/>
      <c r="E187" s="566"/>
      <c r="F187" s="566"/>
      <c r="G187" s="567"/>
      <c r="H187" s="567"/>
      <c r="I187" s="567"/>
      <c r="J187" s="567"/>
      <c r="K187" s="567"/>
      <c r="L187" s="542"/>
      <c r="M187" s="568"/>
      <c r="N187" s="544"/>
      <c r="O187" s="545"/>
      <c r="P187" s="546"/>
      <c r="Q187" s="547"/>
      <c r="R187" s="548"/>
      <c r="S187" s="549"/>
      <c r="T187" s="550"/>
      <c r="U187" s="549"/>
      <c r="V187" s="550"/>
      <c r="W187" s="549"/>
      <c r="X187" s="550"/>
      <c r="Y187" s="549"/>
      <c r="Z187" s="550"/>
      <c r="AA187" s="550"/>
      <c r="AB187" s="550"/>
      <c r="AC187" s="551"/>
      <c r="AD187" s="552"/>
      <c r="AE187" s="553"/>
      <c r="AF187" s="554"/>
      <c r="AG187" s="552"/>
      <c r="AH187" s="555"/>
      <c r="AI187" s="554"/>
      <c r="AJ187" s="554"/>
      <c r="AK187" s="556"/>
      <c r="AL187" s="557"/>
      <c r="AM187" s="565" t="str">
        <f aca="false">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559"/>
      <c r="AO187" s="576"/>
      <c r="AP187" s="561"/>
      <c r="AQ187" s="126"/>
      <c r="AR187" s="126"/>
      <c r="AS187" s="126"/>
      <c r="AT187" s="126"/>
      <c r="AU187" s="126"/>
      <c r="AV187" s="126"/>
      <c r="AW187" s="126"/>
      <c r="AX187" s="560"/>
      <c r="AY187" s="560"/>
    </row>
    <row r="188" customFormat="false" ht="30" hidden="false" customHeight="true" outlineLevel="0" collapsed="false">
      <c r="A188" s="539" t="n">
        <v>45</v>
      </c>
      <c r="B188" s="566" t="str">
        <f aca="false">IF(基本情報入力シート!B84="", "",基本情報入力シート!B84)</f>
        <v/>
      </c>
      <c r="C188" s="566"/>
      <c r="D188" s="566"/>
      <c r="E188" s="566"/>
      <c r="F188" s="566"/>
      <c r="G188" s="567" t="str">
        <f aca="false">IF(基本情報入力シート!L84="", "",基本情報入力シート!L84)</f>
        <v/>
      </c>
      <c r="H188" s="567" t="str">
        <f aca="false">IF(基本情報入力シート!Q84="", "",基本情報入力シート!Q84)</f>
        <v/>
      </c>
      <c r="I188" s="567" t="str">
        <f aca="false">IF(基本情報入力シート!V84="", "",基本情報入力シート!V84)</f>
        <v/>
      </c>
      <c r="J188" s="567" t="str">
        <f aca="false">IF(基本情報入力シート!W84="", "",基本情報入力シート!W84)</f>
        <v/>
      </c>
      <c r="K188" s="567" t="str">
        <f aca="false">IF(基本情報入力シート!X84="", "",基本情報入力シート!X84)</f>
        <v/>
      </c>
      <c r="L188" s="542" t="str">
        <f aca="false">IF(基本情報入力シート!AC84=0, "",基本情報入力シート!AC84)</f>
        <v/>
      </c>
      <c r="M188" s="568" t="e">
        <f aca="false">IF(基本情報入力シート!AD84="", "",基本情報入力シート!AD84)</f>
        <v>#N/A</v>
      </c>
      <c r="N188" s="544"/>
      <c r="O188" s="545" t="e">
        <f aca="false">IFERROR(VLOOKUP(K188,【参考】数式用３!$A$2:$AD$48,MATCH(N188,【参考】数式用３!$C$4:$AD$4,0)+2,0),"")))</f>
        <v>#N/A</v>
      </c>
      <c r="P188" s="546"/>
      <c r="Q188" s="547" t="e">
        <f aca="false">IFERROR(VLOOKUP(K188,【参考】数式用３!$A$2:$AC$48,MATCH(P188,【参考】数式用３!$C$4:$AC$4,0)+2,0),"")))</f>
        <v>#N/A</v>
      </c>
      <c r="R188" s="548" t="s">
        <v>267</v>
      </c>
      <c r="S188" s="549"/>
      <c r="T188" s="550" t="s">
        <v>268</v>
      </c>
      <c r="U188" s="549"/>
      <c r="V188" s="550" t="s">
        <v>352</v>
      </c>
      <c r="W188" s="549"/>
      <c r="X188" s="550" t="s">
        <v>268</v>
      </c>
      <c r="Y188" s="549"/>
      <c r="Z188" s="550" t="s">
        <v>269</v>
      </c>
      <c r="AA188" s="550" t="s">
        <v>170</v>
      </c>
      <c r="AB188" s="550" t="str">
        <f aca="false">IF(S188&gt;=1,(W188*12+Y188)-(S188*12+U188)+1,"")</f>
        <v/>
      </c>
      <c r="AC188" s="551" t="s">
        <v>353</v>
      </c>
      <c r="AD188" s="552" t="str">
        <f aca="false">IFERROR(ROUNDDOWN(ROUND(L188*Q188,0)*M188,0)*AB188,"")</f>
        <v/>
      </c>
      <c r="AE188" s="553" t="e">
        <f aca="false">IFERROR(ROUNDDOWN(ROUNDDOWN(ROUND(L188*VLOOKUP(K188,【参考】数式用３!$A$2:$AC$48,MATCH("処遇改善加算Ⅳ",【参考】数式用３!$C$4:$O$4,0)+2,0),0)*M188,0)*AB188*0.5,0), "")),0),0),0))</f>
        <v>#N/A</v>
      </c>
      <c r="AF188" s="554"/>
      <c r="AG188" s="552" t="e">
        <f aca="false">IF(AND(AQ188&lt;&gt;"対象外", P188&lt;&gt;""),ROUNDDOWN(ROUND(L188*VLOOKUP(K188,【参考】数式用３!$A$2:$K$48,MATCH("ベア加算あり",【参考】数式用３!$C$4:$K$4,0)+2,0),0)*M188,0)*AB188,"")),0),0))</f>
        <v>#N/A</v>
      </c>
      <c r="AH188" s="555"/>
      <c r="AI188" s="554"/>
      <c r="AJ188" s="554"/>
      <c r="AK188" s="556"/>
      <c r="AL188" s="557"/>
      <c r="AM188" s="558" t="e">
        <f aca="false">IF(Q188="","",IF(Q188&lt;O188,"！加算の要件上は問題ありませんが、令和６年度末の加算率と比較して、令和７年度の加算率が低くなっています。",""))</f>
        <v>#N/A</v>
      </c>
      <c r="AN188" s="559"/>
      <c r="AO188" s="560" t="str">
        <f aca="false">IF(K188&lt;&gt;"","Q列に色付け","")</f>
        <v/>
      </c>
      <c r="AP188" s="561" t="e">
        <f aca="false">IF(AND(AE188&lt;&gt;0,AE188&lt;&gt;""),IF(AF188="○","入力済","未入力"),"")</f>
        <v>#N/A</v>
      </c>
      <c r="AQ188" s="126" t="e">
        <f aca="false">IFERROR((VLOOKUP(N188, 【参考】数式用３!$BE$5:$BE$13, 1,FALSE)), "対象外"))))</f>
        <v>#N/A</v>
      </c>
      <c r="AR188" s="126" t="e">
        <f aca="false">IF(AG188&lt;&gt;"",IF(AH188="○","入力済","未入力"),"")</f>
        <v>#N/A</v>
      </c>
      <c r="AS188" s="126" t="str">
        <f aca="false">IF(AND(P188&lt;&gt;"", AI188=""), "未入力", "入力済")</f>
        <v>入力済</v>
      </c>
      <c r="AT188" s="126" t="str">
        <f aca="false">IF(AND(P188&lt;&gt;"", P188&lt;&gt;"処遇改善加算Ⅳ", AJ188=""), "未入力", "入力済")</f>
        <v>入力済</v>
      </c>
      <c r="AU188" s="126" t="e">
        <f aca="false">IFERROR(VLOOKUP(K188, 【参考】数式用３!$BB$5:$BC$48, 2, FALSE), "")))</f>
        <v>#N/A</v>
      </c>
      <c r="AV188" s="126" t="e">
        <f aca="false">IF(AND(P188&lt;&gt;"処遇改善加算Ⅲ",P188&lt;&gt;"処遇改善加算Ⅳ", P188&lt;&gt;"", AU188&lt;&gt;"対象外"), 1,"")</f>
        <v>#N/A</v>
      </c>
      <c r="AW188" s="126" t="e">
        <f aca="false">IFERROR("_"&amp;VLOOKUP(K188, 【参考】数式用３!$AG$2:$AH$48, 2, FALSE), "")))</f>
        <v>#N/A</v>
      </c>
      <c r="AX188" s="560" t="str">
        <f aca="false">IF(AND(P188="処遇改善加算Ⅰ", AL188=""), "未入力","入力済")</f>
        <v>入力済</v>
      </c>
      <c r="AY188" s="560" t="str">
        <f aca="false">G188</f>
        <v/>
      </c>
    </row>
    <row r="189" customFormat="false" ht="14.4" hidden="false" customHeight="true" outlineLevel="0" collapsed="false">
      <c r="A189" s="539"/>
      <c r="B189" s="566"/>
      <c r="C189" s="566"/>
      <c r="D189" s="566"/>
      <c r="E189" s="566"/>
      <c r="F189" s="566"/>
      <c r="G189" s="567"/>
      <c r="H189" s="567"/>
      <c r="I189" s="567"/>
      <c r="J189" s="567"/>
      <c r="K189" s="567"/>
      <c r="L189" s="542"/>
      <c r="M189" s="568"/>
      <c r="N189" s="544"/>
      <c r="O189" s="545"/>
      <c r="P189" s="546"/>
      <c r="Q189" s="547"/>
      <c r="R189" s="548"/>
      <c r="S189" s="549"/>
      <c r="T189" s="550"/>
      <c r="U189" s="549"/>
      <c r="V189" s="550"/>
      <c r="W189" s="549"/>
      <c r="X189" s="550"/>
      <c r="Y189" s="549"/>
      <c r="Z189" s="550"/>
      <c r="AA189" s="550"/>
      <c r="AB189" s="550"/>
      <c r="AC189" s="551"/>
      <c r="AD189" s="552"/>
      <c r="AE189" s="553"/>
      <c r="AF189" s="554"/>
      <c r="AG189" s="552"/>
      <c r="AH189" s="555"/>
      <c r="AI189" s="554"/>
      <c r="AJ189" s="554"/>
      <c r="AK189" s="556"/>
      <c r="AL189" s="557"/>
      <c r="AM189" s="564" t="str">
        <f aca="false">IF(AND(P188&lt;&gt;"", OR(W188&lt;&gt;8,Y188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89" s="559"/>
      <c r="AO189" s="560"/>
      <c r="AP189" s="561"/>
      <c r="AQ189" s="126"/>
      <c r="AR189" s="126"/>
      <c r="AS189" s="126"/>
      <c r="AT189" s="126"/>
      <c r="AU189" s="126"/>
      <c r="AV189" s="126"/>
      <c r="AW189" s="126"/>
      <c r="AX189" s="560"/>
      <c r="AY189" s="560"/>
    </row>
    <row r="190" customFormat="false" ht="14.4" hidden="false" customHeight="true" outlineLevel="0" collapsed="false">
      <c r="A190" s="539"/>
      <c r="B190" s="566"/>
      <c r="C190" s="566"/>
      <c r="D190" s="566"/>
      <c r="E190" s="566"/>
      <c r="F190" s="566"/>
      <c r="G190" s="567"/>
      <c r="H190" s="567"/>
      <c r="I190" s="567"/>
      <c r="J190" s="567"/>
      <c r="K190" s="567"/>
      <c r="L190" s="542"/>
      <c r="M190" s="568"/>
      <c r="N190" s="544"/>
      <c r="O190" s="545"/>
      <c r="P190" s="546"/>
      <c r="Q190" s="547"/>
      <c r="R190" s="548"/>
      <c r="S190" s="549"/>
      <c r="T190" s="550"/>
      <c r="U190" s="549"/>
      <c r="V190" s="550"/>
      <c r="W190" s="549"/>
      <c r="X190" s="550"/>
      <c r="Y190" s="549"/>
      <c r="Z190" s="550"/>
      <c r="AA190" s="550"/>
      <c r="AB190" s="550"/>
      <c r="AC190" s="551"/>
      <c r="AD190" s="552"/>
      <c r="AE190" s="553"/>
      <c r="AF190" s="554"/>
      <c r="AG190" s="552"/>
      <c r="AH190" s="555"/>
      <c r="AI190" s="554"/>
      <c r="AJ190" s="554"/>
      <c r="AK190" s="556"/>
      <c r="AL190" s="557"/>
      <c r="AM190" s="564"/>
      <c r="AN190" s="559"/>
      <c r="AO190" s="560"/>
      <c r="AP190" s="561"/>
      <c r="AQ190" s="126"/>
      <c r="AR190" s="126"/>
      <c r="AS190" s="126"/>
      <c r="AT190" s="126"/>
      <c r="AU190" s="126"/>
      <c r="AV190" s="126"/>
      <c r="AW190" s="126"/>
      <c r="AX190" s="560"/>
      <c r="AY190" s="560"/>
    </row>
    <row r="191" customFormat="false" ht="30" hidden="false" customHeight="true" outlineLevel="0" collapsed="false">
      <c r="A191" s="539"/>
      <c r="B191" s="566"/>
      <c r="C191" s="566"/>
      <c r="D191" s="566"/>
      <c r="E191" s="566"/>
      <c r="F191" s="566"/>
      <c r="G191" s="567"/>
      <c r="H191" s="567"/>
      <c r="I191" s="567"/>
      <c r="J191" s="567"/>
      <c r="K191" s="567"/>
      <c r="L191" s="542"/>
      <c r="M191" s="568"/>
      <c r="N191" s="544"/>
      <c r="O191" s="545"/>
      <c r="P191" s="546"/>
      <c r="Q191" s="547"/>
      <c r="R191" s="548"/>
      <c r="S191" s="549"/>
      <c r="T191" s="550"/>
      <c r="U191" s="549"/>
      <c r="V191" s="550"/>
      <c r="W191" s="549"/>
      <c r="X191" s="550"/>
      <c r="Y191" s="549"/>
      <c r="Z191" s="550"/>
      <c r="AA191" s="550"/>
      <c r="AB191" s="550"/>
      <c r="AC191" s="551"/>
      <c r="AD191" s="552"/>
      <c r="AE191" s="553"/>
      <c r="AF191" s="554"/>
      <c r="AG191" s="552"/>
      <c r="AH191" s="555"/>
      <c r="AI191" s="554"/>
      <c r="AJ191" s="554"/>
      <c r="AK191" s="556"/>
      <c r="AL191" s="557"/>
      <c r="AM191" s="565" t="str">
        <f aca="false">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559"/>
      <c r="AO191" s="560"/>
      <c r="AP191" s="561"/>
      <c r="AQ191" s="126"/>
      <c r="AR191" s="126"/>
      <c r="AS191" s="126"/>
      <c r="AT191" s="126"/>
      <c r="AU191" s="126"/>
      <c r="AV191" s="126"/>
      <c r="AW191" s="126"/>
      <c r="AX191" s="560"/>
      <c r="AY191" s="560"/>
    </row>
    <row r="192" customFormat="false" ht="30" hidden="false" customHeight="true" outlineLevel="0" collapsed="false">
      <c r="A192" s="539" t="n">
        <v>46</v>
      </c>
      <c r="B192" s="566" t="str">
        <f aca="false">IF(基本情報入力シート!B85="", "",基本情報入力シート!B85)</f>
        <v/>
      </c>
      <c r="C192" s="566"/>
      <c r="D192" s="566"/>
      <c r="E192" s="566"/>
      <c r="F192" s="566"/>
      <c r="G192" s="567" t="str">
        <f aca="false">IF(基本情報入力シート!L85="", "",基本情報入力シート!L85)</f>
        <v/>
      </c>
      <c r="H192" s="567" t="str">
        <f aca="false">IF(基本情報入力シート!Q85="", "",基本情報入力シート!Q85)</f>
        <v/>
      </c>
      <c r="I192" s="567" t="str">
        <f aca="false">IF(基本情報入力シート!V85="", "",基本情報入力シート!V85)</f>
        <v/>
      </c>
      <c r="J192" s="567" t="str">
        <f aca="false">IF(基本情報入力シート!W85="", "",基本情報入力シート!W85)</f>
        <v/>
      </c>
      <c r="K192" s="567" t="str">
        <f aca="false">IF(基本情報入力シート!X85="", "",基本情報入力シート!X85)</f>
        <v/>
      </c>
      <c r="L192" s="542" t="str">
        <f aca="false">IF(基本情報入力シート!AC85=0, "",基本情報入力シート!AC85)</f>
        <v/>
      </c>
      <c r="M192" s="568" t="e">
        <f aca="false">IF(基本情報入力シート!AD85="", "",基本情報入力シート!AD85)</f>
        <v>#N/A</v>
      </c>
      <c r="N192" s="544"/>
      <c r="O192" s="545" t="e">
        <f aca="false">IFERROR(VLOOKUP(K192,【参考】数式用３!$A$2:$AD$48,MATCH(N192,【参考】数式用３!$C$4:$AD$4,0)+2,0),"")))</f>
        <v>#N/A</v>
      </c>
      <c r="P192" s="546"/>
      <c r="Q192" s="547" t="e">
        <f aca="false">IFERROR(VLOOKUP(K192,【参考】数式用３!$A$2:$AC$48,MATCH(P192,【参考】数式用３!$C$4:$AC$4,0)+2,0),"")))</f>
        <v>#N/A</v>
      </c>
      <c r="R192" s="548" t="s">
        <v>267</v>
      </c>
      <c r="S192" s="549"/>
      <c r="T192" s="550" t="s">
        <v>268</v>
      </c>
      <c r="U192" s="549"/>
      <c r="V192" s="550" t="s">
        <v>352</v>
      </c>
      <c r="W192" s="549"/>
      <c r="X192" s="550" t="s">
        <v>268</v>
      </c>
      <c r="Y192" s="549"/>
      <c r="Z192" s="550" t="s">
        <v>269</v>
      </c>
      <c r="AA192" s="550" t="s">
        <v>170</v>
      </c>
      <c r="AB192" s="550" t="str">
        <f aca="false">IF(S192&gt;=1,(W192*12+Y192)-(S192*12+U192)+1,"")</f>
        <v/>
      </c>
      <c r="AC192" s="551" t="s">
        <v>353</v>
      </c>
      <c r="AD192" s="552" t="str">
        <f aca="false">IFERROR(ROUNDDOWN(ROUND(L192*Q192,0)*M192,0)*AB192,"")</f>
        <v/>
      </c>
      <c r="AE192" s="553" t="e">
        <f aca="false">IFERROR(ROUNDDOWN(ROUNDDOWN(ROUND(L192*VLOOKUP(K192,【参考】数式用３!$A$2:$AC$48,MATCH("処遇改善加算Ⅳ",【参考】数式用３!$C$4:$O$4,0)+2,0),0)*M192,0)*AB192*0.5,0), "")),0),0),0))</f>
        <v>#N/A</v>
      </c>
      <c r="AF192" s="554"/>
      <c r="AG192" s="552" t="e">
        <f aca="false">IF(AND(AQ192&lt;&gt;"対象外", P192&lt;&gt;""),ROUNDDOWN(ROUND(L192*VLOOKUP(K192,【参考】数式用３!$A$2:$K$48,MATCH("ベア加算あり",【参考】数式用３!$C$4:$K$4,0)+2,0),0)*M192,0)*AB192,"")),0),0))</f>
        <v>#N/A</v>
      </c>
      <c r="AH192" s="555"/>
      <c r="AI192" s="554"/>
      <c r="AJ192" s="554"/>
      <c r="AK192" s="556"/>
      <c r="AL192" s="557"/>
      <c r="AM192" s="558" t="e">
        <f aca="false">IF(Q192="","",IF(Q192&lt;O192,"！加算の要件上は問題ありませんが、令和６年度末の加算率と比較して、令和７年度の加算率が低くなっています。",""))</f>
        <v>#N/A</v>
      </c>
      <c r="AN192" s="559"/>
      <c r="AO192" s="562" t="str">
        <f aca="false">IF(K192&lt;&gt;"","Q列に色付け","")</f>
        <v/>
      </c>
      <c r="AP192" s="561" t="e">
        <f aca="false">IF(AND(AE192&lt;&gt;0,AE192&lt;&gt;""),IF(AF192="○","入力済","未入力"),"")</f>
        <v>#N/A</v>
      </c>
      <c r="AQ192" s="126" t="e">
        <f aca="false">IFERROR((VLOOKUP(N192, 【参考】数式用３!$BE$5:$BE$13, 1,FALSE)), "対象外"))))</f>
        <v>#N/A</v>
      </c>
      <c r="AR192" s="126" t="e">
        <f aca="false">IF(AG192&lt;&gt;"",IF(AH192="○","入力済","未入力"),"")</f>
        <v>#N/A</v>
      </c>
      <c r="AS192" s="126" t="str">
        <f aca="false">IF(AND(P192&lt;&gt;"", AI192=""), "未入力", "入力済")</f>
        <v>入力済</v>
      </c>
      <c r="AT192" s="126" t="str">
        <f aca="false">IF(AND(P192&lt;&gt;"", P192&lt;&gt;"処遇改善加算Ⅳ", AJ192=""), "未入力", "入力済")</f>
        <v>入力済</v>
      </c>
      <c r="AU192" s="126" t="e">
        <f aca="false">IFERROR(VLOOKUP(K192, 【参考】数式用３!$BB$5:$BC$48, 2, FALSE), "")))</f>
        <v>#N/A</v>
      </c>
      <c r="AV192" s="126" t="e">
        <f aca="false">IF(AND(P192&lt;&gt;"処遇改善加算Ⅲ",P192&lt;&gt;"処遇改善加算Ⅳ", P192&lt;&gt;"", AU192&lt;&gt;"対象外"), 1,"")</f>
        <v>#N/A</v>
      </c>
      <c r="AW192" s="126" t="e">
        <f aca="false">IFERROR("_"&amp;VLOOKUP(K192, 【参考】数式用３!$AG$2:$AH$48, 2, FALSE), "")))</f>
        <v>#N/A</v>
      </c>
      <c r="AX192" s="560" t="str">
        <f aca="false">IF(AND(P192="処遇改善加算Ⅰ", AL192=""), "未入力","入力済")</f>
        <v>入力済</v>
      </c>
      <c r="AY192" s="560" t="str">
        <f aca="false">G192</f>
        <v/>
      </c>
    </row>
    <row r="193" customFormat="false" ht="14.4" hidden="false" customHeight="true" outlineLevel="0" collapsed="false">
      <c r="A193" s="539"/>
      <c r="B193" s="566"/>
      <c r="C193" s="566"/>
      <c r="D193" s="566"/>
      <c r="E193" s="566"/>
      <c r="F193" s="566"/>
      <c r="G193" s="567"/>
      <c r="H193" s="567"/>
      <c r="I193" s="567"/>
      <c r="J193" s="567"/>
      <c r="K193" s="567"/>
      <c r="L193" s="542"/>
      <c r="M193" s="568"/>
      <c r="N193" s="544"/>
      <c r="O193" s="545"/>
      <c r="P193" s="546"/>
      <c r="Q193" s="547"/>
      <c r="R193" s="548"/>
      <c r="S193" s="549"/>
      <c r="T193" s="550"/>
      <c r="U193" s="549"/>
      <c r="V193" s="550"/>
      <c r="W193" s="549"/>
      <c r="X193" s="550"/>
      <c r="Y193" s="549"/>
      <c r="Z193" s="550"/>
      <c r="AA193" s="550"/>
      <c r="AB193" s="550"/>
      <c r="AC193" s="551"/>
      <c r="AD193" s="552"/>
      <c r="AE193" s="553"/>
      <c r="AF193" s="554"/>
      <c r="AG193" s="552"/>
      <c r="AH193" s="555"/>
      <c r="AI193" s="554"/>
      <c r="AJ193" s="554"/>
      <c r="AK193" s="556"/>
      <c r="AL193" s="557"/>
      <c r="AM193" s="564" t="str">
        <f aca="false">IF(AND(P192&lt;&gt;"", OR(W192&lt;&gt;8,Y192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93" s="559"/>
      <c r="AO193" s="562"/>
      <c r="AP193" s="561"/>
      <c r="AQ193" s="126"/>
      <c r="AR193" s="126"/>
      <c r="AS193" s="126"/>
      <c r="AT193" s="126"/>
      <c r="AU193" s="126"/>
      <c r="AV193" s="126"/>
      <c r="AW193" s="126"/>
      <c r="AX193" s="560"/>
      <c r="AY193" s="560"/>
    </row>
    <row r="194" customFormat="false" ht="14.4" hidden="false" customHeight="true" outlineLevel="0" collapsed="false">
      <c r="A194" s="539"/>
      <c r="B194" s="566"/>
      <c r="C194" s="566"/>
      <c r="D194" s="566"/>
      <c r="E194" s="566"/>
      <c r="F194" s="566"/>
      <c r="G194" s="567"/>
      <c r="H194" s="567"/>
      <c r="I194" s="567"/>
      <c r="J194" s="567"/>
      <c r="K194" s="567"/>
      <c r="L194" s="542"/>
      <c r="M194" s="568"/>
      <c r="N194" s="544"/>
      <c r="O194" s="545"/>
      <c r="P194" s="546"/>
      <c r="Q194" s="547"/>
      <c r="R194" s="548"/>
      <c r="S194" s="549"/>
      <c r="T194" s="550"/>
      <c r="U194" s="549"/>
      <c r="V194" s="550"/>
      <c r="W194" s="549"/>
      <c r="X194" s="550"/>
      <c r="Y194" s="549"/>
      <c r="Z194" s="550"/>
      <c r="AA194" s="550"/>
      <c r="AB194" s="550"/>
      <c r="AC194" s="551"/>
      <c r="AD194" s="552"/>
      <c r="AE194" s="553"/>
      <c r="AF194" s="554"/>
      <c r="AG194" s="552"/>
      <c r="AH194" s="555"/>
      <c r="AI194" s="554"/>
      <c r="AJ194" s="554"/>
      <c r="AK194" s="556"/>
      <c r="AL194" s="557"/>
      <c r="AM194" s="564"/>
      <c r="AN194" s="559"/>
      <c r="AO194" s="562"/>
      <c r="AP194" s="561"/>
      <c r="AQ194" s="126"/>
      <c r="AR194" s="126"/>
      <c r="AS194" s="126"/>
      <c r="AT194" s="126"/>
      <c r="AU194" s="126"/>
      <c r="AV194" s="126"/>
      <c r="AW194" s="126"/>
      <c r="AX194" s="560"/>
      <c r="AY194" s="560"/>
    </row>
    <row r="195" customFormat="false" ht="30" hidden="false" customHeight="true" outlineLevel="0" collapsed="false">
      <c r="A195" s="539"/>
      <c r="B195" s="566"/>
      <c r="C195" s="566"/>
      <c r="D195" s="566"/>
      <c r="E195" s="566"/>
      <c r="F195" s="566"/>
      <c r="G195" s="567"/>
      <c r="H195" s="567"/>
      <c r="I195" s="567"/>
      <c r="J195" s="567"/>
      <c r="K195" s="567"/>
      <c r="L195" s="542"/>
      <c r="M195" s="568"/>
      <c r="N195" s="544"/>
      <c r="O195" s="545"/>
      <c r="P195" s="546"/>
      <c r="Q195" s="547"/>
      <c r="R195" s="548"/>
      <c r="S195" s="549"/>
      <c r="T195" s="550"/>
      <c r="U195" s="549"/>
      <c r="V195" s="550"/>
      <c r="W195" s="549"/>
      <c r="X195" s="550"/>
      <c r="Y195" s="549"/>
      <c r="Z195" s="550"/>
      <c r="AA195" s="550"/>
      <c r="AB195" s="550"/>
      <c r="AC195" s="551"/>
      <c r="AD195" s="552"/>
      <c r="AE195" s="553"/>
      <c r="AF195" s="554"/>
      <c r="AG195" s="552"/>
      <c r="AH195" s="555"/>
      <c r="AI195" s="554"/>
      <c r="AJ195" s="554"/>
      <c r="AK195" s="556"/>
      <c r="AL195" s="557"/>
      <c r="AM195" s="565" t="str">
        <f aca="false">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559"/>
      <c r="AO195" s="562"/>
      <c r="AP195" s="561"/>
      <c r="AQ195" s="126"/>
      <c r="AR195" s="126"/>
      <c r="AS195" s="126"/>
      <c r="AT195" s="126"/>
      <c r="AU195" s="126"/>
      <c r="AV195" s="126"/>
      <c r="AW195" s="126"/>
      <c r="AX195" s="560"/>
      <c r="AY195" s="560"/>
    </row>
    <row r="196" customFormat="false" ht="30" hidden="false" customHeight="true" outlineLevel="0" collapsed="false">
      <c r="A196" s="539" t="n">
        <v>47</v>
      </c>
      <c r="B196" s="566" t="str">
        <f aca="false">IF(基本情報入力シート!B86="", "",基本情報入力シート!B86)</f>
        <v/>
      </c>
      <c r="C196" s="566"/>
      <c r="D196" s="566"/>
      <c r="E196" s="566"/>
      <c r="F196" s="566"/>
      <c r="G196" s="567" t="str">
        <f aca="false">IF(基本情報入力シート!L86="", "",基本情報入力シート!L86)</f>
        <v/>
      </c>
      <c r="H196" s="567" t="str">
        <f aca="false">IF(基本情報入力シート!Q86="", "",基本情報入力シート!Q86)</f>
        <v/>
      </c>
      <c r="I196" s="567" t="str">
        <f aca="false">IF(基本情報入力シート!V86="", "",基本情報入力シート!V86)</f>
        <v/>
      </c>
      <c r="J196" s="567" t="str">
        <f aca="false">IF(基本情報入力シート!W86="", "",基本情報入力シート!W86)</f>
        <v/>
      </c>
      <c r="K196" s="567" t="str">
        <f aca="false">IF(基本情報入力シート!X86="", "",基本情報入力シート!X86)</f>
        <v/>
      </c>
      <c r="L196" s="542" t="str">
        <f aca="false">IF(基本情報入力シート!AC86=0, "",基本情報入力シート!AC86)</f>
        <v/>
      </c>
      <c r="M196" s="568" t="e">
        <f aca="false">IF(基本情報入力シート!AD86="", "",基本情報入力シート!AD86)</f>
        <v>#N/A</v>
      </c>
      <c r="N196" s="544"/>
      <c r="O196" s="545" t="e">
        <f aca="false">IFERROR(VLOOKUP(K196,【参考】数式用３!$A$2:$AD$48,MATCH(N196,【参考】数式用３!$C$4:$AD$4,0)+2,0),"")))</f>
        <v>#N/A</v>
      </c>
      <c r="P196" s="546"/>
      <c r="Q196" s="547" t="e">
        <f aca="false">IFERROR(VLOOKUP(K196,【参考】数式用３!$A$2:$AC$48,MATCH(P196,【参考】数式用３!$C$4:$AC$4,0)+2,0),"")))</f>
        <v>#N/A</v>
      </c>
      <c r="R196" s="548" t="s">
        <v>267</v>
      </c>
      <c r="S196" s="549"/>
      <c r="T196" s="550" t="s">
        <v>268</v>
      </c>
      <c r="U196" s="549"/>
      <c r="V196" s="550" t="s">
        <v>352</v>
      </c>
      <c r="W196" s="549"/>
      <c r="X196" s="550" t="s">
        <v>268</v>
      </c>
      <c r="Y196" s="549"/>
      <c r="Z196" s="550" t="s">
        <v>269</v>
      </c>
      <c r="AA196" s="550" t="s">
        <v>170</v>
      </c>
      <c r="AB196" s="550" t="str">
        <f aca="false">IF(S196&gt;=1,(W196*12+Y196)-(S196*12+U196)+1,"")</f>
        <v/>
      </c>
      <c r="AC196" s="551" t="s">
        <v>353</v>
      </c>
      <c r="AD196" s="552" t="str">
        <f aca="false">IFERROR(ROUNDDOWN(ROUND(L196*Q196,0)*M196,0)*AB196,"")</f>
        <v/>
      </c>
      <c r="AE196" s="553" t="e">
        <f aca="false">IFERROR(ROUNDDOWN(ROUNDDOWN(ROUND(L196*VLOOKUP(K196,【参考】数式用３!$A$2:$AC$48,MATCH("処遇改善加算Ⅳ",【参考】数式用３!$C$4:$O$4,0)+2,0),0)*M196,0)*AB196*0.5,0), "")),0),0),0))</f>
        <v>#N/A</v>
      </c>
      <c r="AF196" s="554"/>
      <c r="AG196" s="552" t="e">
        <f aca="false">IF(AND(AQ196&lt;&gt;"対象外", P196&lt;&gt;""),ROUNDDOWN(ROUND(L196*VLOOKUP(K196,【参考】数式用３!$A$2:$K$48,MATCH("ベア加算あり",【参考】数式用３!$C$4:$K$4,0)+2,0),0)*M196,0)*AB196,"")),0),0))</f>
        <v>#N/A</v>
      </c>
      <c r="AH196" s="555"/>
      <c r="AI196" s="554"/>
      <c r="AJ196" s="554"/>
      <c r="AK196" s="556"/>
      <c r="AL196" s="557"/>
      <c r="AM196" s="558" t="e">
        <f aca="false">IF(Q196="","",IF(Q196&lt;O196,"！加算の要件上は問題ありませんが、令和６年度末の加算率と比較して、令和７年度の加算率が低くなっています。",""))</f>
        <v>#N/A</v>
      </c>
      <c r="AN196" s="559"/>
      <c r="AO196" s="560" t="str">
        <f aca="false">IF(K196&lt;&gt;"","Q列に色付け","")</f>
        <v/>
      </c>
      <c r="AP196" s="561" t="e">
        <f aca="false">IF(AND(AE196&lt;&gt;0,AE196&lt;&gt;""),IF(AF196="○","入力済","未入力"),"")</f>
        <v>#N/A</v>
      </c>
      <c r="AQ196" s="126" t="e">
        <f aca="false">IFERROR((VLOOKUP(N196, 【参考】数式用３!$BE$5:$BE$13, 1,FALSE)), "対象外"))))</f>
        <v>#N/A</v>
      </c>
      <c r="AR196" s="126" t="e">
        <f aca="false">IF(AG196&lt;&gt;"",IF(AH196="○","入力済","未入力"),"")</f>
        <v>#N/A</v>
      </c>
      <c r="AS196" s="126" t="str">
        <f aca="false">IF(AND(P196&lt;&gt;"", AI196=""), "未入力", "入力済")</f>
        <v>入力済</v>
      </c>
      <c r="AT196" s="126" t="str">
        <f aca="false">IF(AND(P196&lt;&gt;"", P196&lt;&gt;"処遇改善加算Ⅳ", AJ196=""), "未入力", "入力済")</f>
        <v>入力済</v>
      </c>
      <c r="AU196" s="126" t="e">
        <f aca="false">IFERROR(VLOOKUP(K196, 【参考】数式用３!$BB$5:$BC$48, 2, FALSE), "")))</f>
        <v>#N/A</v>
      </c>
      <c r="AV196" s="126" t="e">
        <f aca="false">IF(AND(P196&lt;&gt;"処遇改善加算Ⅲ",P196&lt;&gt;"処遇改善加算Ⅳ", P196&lt;&gt;"", AU196&lt;&gt;"対象外"), 1,"")</f>
        <v>#N/A</v>
      </c>
      <c r="AW196" s="126" t="e">
        <f aca="false">IFERROR("_"&amp;VLOOKUP(K196, 【参考】数式用３!$AG$2:$AH$48, 2, FALSE), "")))</f>
        <v>#N/A</v>
      </c>
      <c r="AX196" s="560" t="str">
        <f aca="false">IF(AND(P196="処遇改善加算Ⅰ", AL196=""), "未入力","入力済")</f>
        <v>入力済</v>
      </c>
      <c r="AY196" s="560" t="str">
        <f aca="false">G196</f>
        <v/>
      </c>
    </row>
    <row r="197" customFormat="false" ht="14.4" hidden="false" customHeight="true" outlineLevel="0" collapsed="false">
      <c r="A197" s="539"/>
      <c r="B197" s="566"/>
      <c r="C197" s="566"/>
      <c r="D197" s="566"/>
      <c r="E197" s="566"/>
      <c r="F197" s="566"/>
      <c r="G197" s="567"/>
      <c r="H197" s="567"/>
      <c r="I197" s="567"/>
      <c r="J197" s="567"/>
      <c r="K197" s="567"/>
      <c r="L197" s="542"/>
      <c r="M197" s="568"/>
      <c r="N197" s="544"/>
      <c r="O197" s="545"/>
      <c r="P197" s="546"/>
      <c r="Q197" s="547"/>
      <c r="R197" s="548"/>
      <c r="S197" s="549"/>
      <c r="T197" s="550"/>
      <c r="U197" s="549"/>
      <c r="V197" s="550"/>
      <c r="W197" s="549"/>
      <c r="X197" s="550"/>
      <c r="Y197" s="549"/>
      <c r="Z197" s="550"/>
      <c r="AA197" s="550"/>
      <c r="AB197" s="550"/>
      <c r="AC197" s="551"/>
      <c r="AD197" s="552"/>
      <c r="AE197" s="553"/>
      <c r="AF197" s="554"/>
      <c r="AG197" s="552"/>
      <c r="AH197" s="555"/>
      <c r="AI197" s="554"/>
      <c r="AJ197" s="554"/>
      <c r="AK197" s="556"/>
      <c r="AL197" s="557"/>
      <c r="AM197" s="564" t="str">
        <f aca="false">IF(AND(P196&lt;&gt;"", OR(W196&lt;&gt;8,Y196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97" s="559"/>
      <c r="AO197" s="560"/>
      <c r="AP197" s="561"/>
      <c r="AQ197" s="126"/>
      <c r="AR197" s="126"/>
      <c r="AS197" s="126"/>
      <c r="AT197" s="126"/>
      <c r="AU197" s="126"/>
      <c r="AV197" s="126"/>
      <c r="AW197" s="126"/>
      <c r="AX197" s="560"/>
      <c r="AY197" s="560"/>
    </row>
    <row r="198" customFormat="false" ht="14.4" hidden="false" customHeight="true" outlineLevel="0" collapsed="false">
      <c r="A198" s="539"/>
      <c r="B198" s="566"/>
      <c r="C198" s="566"/>
      <c r="D198" s="566"/>
      <c r="E198" s="566"/>
      <c r="F198" s="566"/>
      <c r="G198" s="567"/>
      <c r="H198" s="567"/>
      <c r="I198" s="567"/>
      <c r="J198" s="567"/>
      <c r="K198" s="567"/>
      <c r="L198" s="542"/>
      <c r="M198" s="568"/>
      <c r="N198" s="544"/>
      <c r="O198" s="545"/>
      <c r="P198" s="546"/>
      <c r="Q198" s="547"/>
      <c r="R198" s="548"/>
      <c r="S198" s="549"/>
      <c r="T198" s="550"/>
      <c r="U198" s="549"/>
      <c r="V198" s="550"/>
      <c r="W198" s="549"/>
      <c r="X198" s="550"/>
      <c r="Y198" s="549"/>
      <c r="Z198" s="550"/>
      <c r="AA198" s="550"/>
      <c r="AB198" s="550"/>
      <c r="AC198" s="551"/>
      <c r="AD198" s="552"/>
      <c r="AE198" s="553"/>
      <c r="AF198" s="554"/>
      <c r="AG198" s="552"/>
      <c r="AH198" s="555"/>
      <c r="AI198" s="554"/>
      <c r="AJ198" s="554"/>
      <c r="AK198" s="556"/>
      <c r="AL198" s="557"/>
      <c r="AM198" s="564"/>
      <c r="AN198" s="559"/>
      <c r="AO198" s="560"/>
      <c r="AP198" s="561"/>
      <c r="AQ198" s="126"/>
      <c r="AR198" s="126"/>
      <c r="AS198" s="126"/>
      <c r="AT198" s="126"/>
      <c r="AU198" s="126"/>
      <c r="AV198" s="126"/>
      <c r="AW198" s="126"/>
      <c r="AX198" s="560"/>
      <c r="AY198" s="560"/>
    </row>
    <row r="199" customFormat="false" ht="30" hidden="false" customHeight="true" outlineLevel="0" collapsed="false">
      <c r="A199" s="539"/>
      <c r="B199" s="566"/>
      <c r="C199" s="566"/>
      <c r="D199" s="566"/>
      <c r="E199" s="566"/>
      <c r="F199" s="566"/>
      <c r="G199" s="567"/>
      <c r="H199" s="567"/>
      <c r="I199" s="567"/>
      <c r="J199" s="567"/>
      <c r="K199" s="567"/>
      <c r="L199" s="542"/>
      <c r="M199" s="568"/>
      <c r="N199" s="544"/>
      <c r="O199" s="545"/>
      <c r="P199" s="546"/>
      <c r="Q199" s="547"/>
      <c r="R199" s="548"/>
      <c r="S199" s="549"/>
      <c r="T199" s="550"/>
      <c r="U199" s="549"/>
      <c r="V199" s="550"/>
      <c r="W199" s="549"/>
      <c r="X199" s="550"/>
      <c r="Y199" s="549"/>
      <c r="Z199" s="550"/>
      <c r="AA199" s="550"/>
      <c r="AB199" s="550"/>
      <c r="AC199" s="551"/>
      <c r="AD199" s="552"/>
      <c r="AE199" s="553"/>
      <c r="AF199" s="554"/>
      <c r="AG199" s="552"/>
      <c r="AH199" s="555"/>
      <c r="AI199" s="554"/>
      <c r="AJ199" s="554"/>
      <c r="AK199" s="556"/>
      <c r="AL199" s="557"/>
      <c r="AM199" s="565" t="str">
        <f aca="false">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559"/>
      <c r="AO199" s="560"/>
      <c r="AP199" s="561"/>
      <c r="AQ199" s="126"/>
      <c r="AR199" s="126"/>
      <c r="AS199" s="126"/>
      <c r="AT199" s="126"/>
      <c r="AU199" s="126"/>
      <c r="AV199" s="126"/>
      <c r="AW199" s="126"/>
      <c r="AX199" s="560"/>
      <c r="AY199" s="560"/>
    </row>
    <row r="200" customFormat="false" ht="30" hidden="false" customHeight="true" outlineLevel="0" collapsed="false">
      <c r="A200" s="539" t="n">
        <v>48</v>
      </c>
      <c r="B200" s="566" t="str">
        <f aca="false">IF(基本情報入力シート!B87="", "",基本情報入力シート!B87)</f>
        <v/>
      </c>
      <c r="C200" s="566"/>
      <c r="D200" s="566"/>
      <c r="E200" s="566"/>
      <c r="F200" s="566"/>
      <c r="G200" s="567" t="str">
        <f aca="false">IF(基本情報入力シート!L87="", "",基本情報入力シート!L87)</f>
        <v/>
      </c>
      <c r="H200" s="567" t="str">
        <f aca="false">IF(基本情報入力シート!Q87="", "",基本情報入力シート!Q87)</f>
        <v/>
      </c>
      <c r="I200" s="567" t="str">
        <f aca="false">IF(基本情報入力シート!V87="", "",基本情報入力シート!V87)</f>
        <v/>
      </c>
      <c r="J200" s="567" t="str">
        <f aca="false">IF(基本情報入力シート!W87="", "",基本情報入力シート!W87)</f>
        <v/>
      </c>
      <c r="K200" s="567" t="str">
        <f aca="false">IF(基本情報入力シート!X87="", "",基本情報入力シート!X87)</f>
        <v/>
      </c>
      <c r="L200" s="542" t="str">
        <f aca="false">IF(基本情報入力シート!AC87=0, "",基本情報入力シート!AC87)</f>
        <v/>
      </c>
      <c r="M200" s="568" t="e">
        <f aca="false">IF(基本情報入力シート!AD87="", "",基本情報入力シート!AD87)</f>
        <v>#N/A</v>
      </c>
      <c r="N200" s="544"/>
      <c r="O200" s="545" t="e">
        <f aca="false">IFERROR(VLOOKUP(K200,【参考】数式用３!$A$2:$AD$48,MATCH(N200,【参考】数式用３!$C$4:$AD$4,0)+2,0),"")))</f>
        <v>#N/A</v>
      </c>
      <c r="P200" s="546"/>
      <c r="Q200" s="547" t="e">
        <f aca="false">IFERROR(VLOOKUP(K200,【参考】数式用３!$A$2:$AC$48,MATCH(P200,【参考】数式用３!$C$4:$AC$4,0)+2,0),"")))</f>
        <v>#N/A</v>
      </c>
      <c r="R200" s="548" t="s">
        <v>267</v>
      </c>
      <c r="S200" s="549"/>
      <c r="T200" s="550" t="s">
        <v>268</v>
      </c>
      <c r="U200" s="549"/>
      <c r="V200" s="550" t="s">
        <v>352</v>
      </c>
      <c r="W200" s="549"/>
      <c r="X200" s="550" t="s">
        <v>268</v>
      </c>
      <c r="Y200" s="549"/>
      <c r="Z200" s="550" t="s">
        <v>269</v>
      </c>
      <c r="AA200" s="550" t="s">
        <v>170</v>
      </c>
      <c r="AB200" s="550" t="str">
        <f aca="false">IF(S200&gt;=1,(W200*12+Y200)-(S200*12+U200)+1,"")</f>
        <v/>
      </c>
      <c r="AC200" s="551" t="s">
        <v>353</v>
      </c>
      <c r="AD200" s="552" t="str">
        <f aca="false">IFERROR(ROUNDDOWN(ROUND(L200*Q200,0)*M200,0)*AB200,"")</f>
        <v/>
      </c>
      <c r="AE200" s="553" t="e">
        <f aca="false">IFERROR(ROUNDDOWN(ROUNDDOWN(ROUND(L200*VLOOKUP(K200,【参考】数式用３!$A$2:$AC$48,MATCH("処遇改善加算Ⅳ",【参考】数式用３!$C$4:$O$4,0)+2,0),0)*M200,0)*AB200*0.5,0), "")),0),0),0))</f>
        <v>#N/A</v>
      </c>
      <c r="AF200" s="554"/>
      <c r="AG200" s="552" t="e">
        <f aca="false">IF(AND(AQ200&lt;&gt;"対象外", P200&lt;&gt;""),ROUNDDOWN(ROUND(L200*VLOOKUP(K200,【参考】数式用３!$A$2:$K$48,MATCH("ベア加算あり",【参考】数式用３!$C$4:$K$4,0)+2,0),0)*M200,0)*AB200,"")),0),0))</f>
        <v>#N/A</v>
      </c>
      <c r="AH200" s="555"/>
      <c r="AI200" s="554"/>
      <c r="AJ200" s="554"/>
      <c r="AK200" s="556"/>
      <c r="AL200" s="557"/>
      <c r="AM200" s="558" t="e">
        <f aca="false">IF(Q200="","",IF(Q200&lt;O200,"！加算の要件上は問題ありませんが、令和６年度末の加算率と比較して、令和７年度の加算率が低くなっています。",""))</f>
        <v>#N/A</v>
      </c>
      <c r="AN200" s="559"/>
      <c r="AO200" s="560" t="str">
        <f aca="false">IF(K200&lt;&gt;"","Q列に色付け","")</f>
        <v/>
      </c>
      <c r="AP200" s="561" t="e">
        <f aca="false">IF(AND(AE200&lt;&gt;0,AE200&lt;&gt;""),IF(AF200="○","入力済","未入力"),"")</f>
        <v>#N/A</v>
      </c>
      <c r="AQ200" s="126" t="e">
        <f aca="false">IFERROR((VLOOKUP(N200, 【参考】数式用３!$BE$5:$BE$13, 1,FALSE)), "対象外"))))</f>
        <v>#N/A</v>
      </c>
      <c r="AR200" s="126" t="e">
        <f aca="false">IF(AG200&lt;&gt;"",IF(AH200="○","入力済","未入力"),"")</f>
        <v>#N/A</v>
      </c>
      <c r="AS200" s="126" t="str">
        <f aca="false">IF(AND(P200&lt;&gt;"", AI200=""), "未入力", "入力済")</f>
        <v>入力済</v>
      </c>
      <c r="AT200" s="126" t="str">
        <f aca="false">IF(AND(P200&lt;&gt;"", P200&lt;&gt;"処遇改善加算Ⅳ", AJ200=""), "未入力", "入力済")</f>
        <v>入力済</v>
      </c>
      <c r="AU200" s="126" t="e">
        <f aca="false">IFERROR(VLOOKUP(K200, 【参考】数式用３!$BB$5:$BC$48, 2, FALSE), "")))</f>
        <v>#N/A</v>
      </c>
      <c r="AV200" s="126" t="e">
        <f aca="false">IF(AND(P200&lt;&gt;"処遇改善加算Ⅲ",P200&lt;&gt;"処遇改善加算Ⅳ", P200&lt;&gt;"", AU200&lt;&gt;"対象外"), 1,"")</f>
        <v>#N/A</v>
      </c>
      <c r="AW200" s="126" t="e">
        <f aca="false">IFERROR("_"&amp;VLOOKUP(K200, 【参考】数式用３!$AG$2:$AH$48, 2, FALSE), "")))</f>
        <v>#N/A</v>
      </c>
      <c r="AX200" s="560" t="str">
        <f aca="false">IF(AND(P200="処遇改善加算Ⅰ", AL200=""), "未入力","入力済")</f>
        <v>入力済</v>
      </c>
      <c r="AY200" s="560" t="str">
        <f aca="false">G200</f>
        <v/>
      </c>
    </row>
    <row r="201" customFormat="false" ht="14.4" hidden="false" customHeight="true" outlineLevel="0" collapsed="false">
      <c r="A201" s="539"/>
      <c r="B201" s="566"/>
      <c r="C201" s="566"/>
      <c r="D201" s="566"/>
      <c r="E201" s="566"/>
      <c r="F201" s="566"/>
      <c r="G201" s="567"/>
      <c r="H201" s="567"/>
      <c r="I201" s="567"/>
      <c r="J201" s="567"/>
      <c r="K201" s="567"/>
      <c r="L201" s="542"/>
      <c r="M201" s="568"/>
      <c r="N201" s="544"/>
      <c r="O201" s="545"/>
      <c r="P201" s="546"/>
      <c r="Q201" s="547"/>
      <c r="R201" s="548"/>
      <c r="S201" s="549"/>
      <c r="T201" s="550"/>
      <c r="U201" s="549"/>
      <c r="V201" s="550"/>
      <c r="W201" s="549"/>
      <c r="X201" s="550"/>
      <c r="Y201" s="549"/>
      <c r="Z201" s="550"/>
      <c r="AA201" s="550"/>
      <c r="AB201" s="550"/>
      <c r="AC201" s="551"/>
      <c r="AD201" s="552"/>
      <c r="AE201" s="553"/>
      <c r="AF201" s="554"/>
      <c r="AG201" s="552"/>
      <c r="AH201" s="555"/>
      <c r="AI201" s="554"/>
      <c r="AJ201" s="554"/>
      <c r="AK201" s="556"/>
      <c r="AL201" s="557"/>
      <c r="AM201" s="564" t="str">
        <f aca="false">IF(AND(P200&lt;&gt;"", OR(W200&lt;&gt;8,Y200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01" s="559"/>
      <c r="AO201" s="560"/>
      <c r="AP201" s="561"/>
      <c r="AQ201" s="126"/>
      <c r="AR201" s="126"/>
      <c r="AS201" s="126"/>
      <c r="AT201" s="126"/>
      <c r="AU201" s="126"/>
      <c r="AV201" s="126"/>
      <c r="AW201" s="126"/>
      <c r="AX201" s="560"/>
      <c r="AY201" s="560"/>
    </row>
    <row r="202" customFormat="false" ht="14.4" hidden="false" customHeight="true" outlineLevel="0" collapsed="false">
      <c r="A202" s="539"/>
      <c r="B202" s="566"/>
      <c r="C202" s="566"/>
      <c r="D202" s="566"/>
      <c r="E202" s="566"/>
      <c r="F202" s="566"/>
      <c r="G202" s="567"/>
      <c r="H202" s="567"/>
      <c r="I202" s="567"/>
      <c r="J202" s="567"/>
      <c r="K202" s="567"/>
      <c r="L202" s="542"/>
      <c r="M202" s="568"/>
      <c r="N202" s="544"/>
      <c r="O202" s="545"/>
      <c r="P202" s="546"/>
      <c r="Q202" s="547"/>
      <c r="R202" s="548"/>
      <c r="S202" s="549"/>
      <c r="T202" s="550"/>
      <c r="U202" s="549"/>
      <c r="V202" s="550"/>
      <c r="W202" s="549"/>
      <c r="X202" s="550"/>
      <c r="Y202" s="549"/>
      <c r="Z202" s="550"/>
      <c r="AA202" s="550"/>
      <c r="AB202" s="550"/>
      <c r="AC202" s="551"/>
      <c r="AD202" s="552"/>
      <c r="AE202" s="553"/>
      <c r="AF202" s="554"/>
      <c r="AG202" s="552"/>
      <c r="AH202" s="555"/>
      <c r="AI202" s="554"/>
      <c r="AJ202" s="554"/>
      <c r="AK202" s="556"/>
      <c r="AL202" s="557"/>
      <c r="AM202" s="564"/>
      <c r="AN202" s="559"/>
      <c r="AO202" s="560"/>
      <c r="AP202" s="561"/>
      <c r="AQ202" s="126"/>
      <c r="AR202" s="126"/>
      <c r="AS202" s="126"/>
      <c r="AT202" s="126"/>
      <c r="AU202" s="126"/>
      <c r="AV202" s="126"/>
      <c r="AW202" s="126"/>
      <c r="AX202" s="560"/>
      <c r="AY202" s="560"/>
    </row>
    <row r="203" customFormat="false" ht="30" hidden="false" customHeight="true" outlineLevel="0" collapsed="false">
      <c r="A203" s="539"/>
      <c r="B203" s="566"/>
      <c r="C203" s="566"/>
      <c r="D203" s="566"/>
      <c r="E203" s="566"/>
      <c r="F203" s="566"/>
      <c r="G203" s="567"/>
      <c r="H203" s="567"/>
      <c r="I203" s="567"/>
      <c r="J203" s="567"/>
      <c r="K203" s="567"/>
      <c r="L203" s="542"/>
      <c r="M203" s="568"/>
      <c r="N203" s="544"/>
      <c r="O203" s="545"/>
      <c r="P203" s="546"/>
      <c r="Q203" s="547"/>
      <c r="R203" s="548"/>
      <c r="S203" s="549"/>
      <c r="T203" s="550"/>
      <c r="U203" s="549"/>
      <c r="V203" s="550"/>
      <c r="W203" s="549"/>
      <c r="X203" s="550"/>
      <c r="Y203" s="549"/>
      <c r="Z203" s="550"/>
      <c r="AA203" s="550"/>
      <c r="AB203" s="550"/>
      <c r="AC203" s="551"/>
      <c r="AD203" s="552"/>
      <c r="AE203" s="553"/>
      <c r="AF203" s="554"/>
      <c r="AG203" s="552"/>
      <c r="AH203" s="555"/>
      <c r="AI203" s="554"/>
      <c r="AJ203" s="554"/>
      <c r="AK203" s="556"/>
      <c r="AL203" s="557"/>
      <c r="AM203" s="565" t="str">
        <f aca="false">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559"/>
      <c r="AO203" s="560"/>
      <c r="AP203" s="561"/>
      <c r="AQ203" s="126"/>
      <c r="AR203" s="126"/>
      <c r="AS203" s="126"/>
      <c r="AT203" s="126"/>
      <c r="AU203" s="126"/>
      <c r="AV203" s="126"/>
      <c r="AW203" s="126"/>
      <c r="AX203" s="560"/>
      <c r="AY203" s="560"/>
    </row>
    <row r="204" customFormat="false" ht="30" hidden="false" customHeight="true" outlineLevel="0" collapsed="false">
      <c r="A204" s="539" t="n">
        <v>49</v>
      </c>
      <c r="B204" s="566" t="str">
        <f aca="false">IF(基本情報入力シート!B88="", "",基本情報入力シート!B88)</f>
        <v/>
      </c>
      <c r="C204" s="566"/>
      <c r="D204" s="566"/>
      <c r="E204" s="566"/>
      <c r="F204" s="566"/>
      <c r="G204" s="567" t="str">
        <f aca="false">IF(基本情報入力シート!L88="", "",基本情報入力シート!L88)</f>
        <v/>
      </c>
      <c r="H204" s="567" t="str">
        <f aca="false">IF(基本情報入力シート!Q88="", "",基本情報入力シート!Q88)</f>
        <v/>
      </c>
      <c r="I204" s="567" t="str">
        <f aca="false">IF(基本情報入力シート!V88="", "",基本情報入力シート!V88)</f>
        <v/>
      </c>
      <c r="J204" s="567" t="str">
        <f aca="false">IF(基本情報入力シート!W88="", "",基本情報入力シート!W88)</f>
        <v/>
      </c>
      <c r="K204" s="567" t="str">
        <f aca="false">IF(基本情報入力シート!X88="", "",基本情報入力シート!X88)</f>
        <v/>
      </c>
      <c r="L204" s="542" t="str">
        <f aca="false">IF(基本情報入力シート!AC88=0, "",基本情報入力シート!AC88)</f>
        <v/>
      </c>
      <c r="M204" s="568" t="e">
        <f aca="false">IF(基本情報入力シート!AD88="", "",基本情報入力シート!AD88)</f>
        <v>#N/A</v>
      </c>
      <c r="N204" s="544"/>
      <c r="O204" s="545" t="e">
        <f aca="false">IFERROR(VLOOKUP(K204,【参考】数式用３!$A$2:$AD$48,MATCH(N204,【参考】数式用３!$C$4:$AD$4,0)+2,0),"")))</f>
        <v>#N/A</v>
      </c>
      <c r="P204" s="546"/>
      <c r="Q204" s="547" t="e">
        <f aca="false">IFERROR(VLOOKUP(K204,【参考】数式用３!$A$2:$AC$48,MATCH(P204,【参考】数式用３!$C$4:$AC$4,0)+2,0),"")))</f>
        <v>#N/A</v>
      </c>
      <c r="R204" s="548" t="s">
        <v>267</v>
      </c>
      <c r="S204" s="549"/>
      <c r="T204" s="550" t="s">
        <v>268</v>
      </c>
      <c r="U204" s="549"/>
      <c r="V204" s="550" t="s">
        <v>352</v>
      </c>
      <c r="W204" s="549"/>
      <c r="X204" s="550" t="s">
        <v>268</v>
      </c>
      <c r="Y204" s="549"/>
      <c r="Z204" s="550" t="s">
        <v>269</v>
      </c>
      <c r="AA204" s="550" t="s">
        <v>170</v>
      </c>
      <c r="AB204" s="550" t="str">
        <f aca="false">IF(S204&gt;=1,(W204*12+Y204)-(S204*12+U204)+1,"")</f>
        <v/>
      </c>
      <c r="AC204" s="551" t="s">
        <v>353</v>
      </c>
      <c r="AD204" s="552" t="str">
        <f aca="false">IFERROR(ROUNDDOWN(ROUND(L204*Q204,0)*M204,0)*AB204,"")</f>
        <v/>
      </c>
      <c r="AE204" s="553" t="e">
        <f aca="false">IFERROR(ROUNDDOWN(ROUNDDOWN(ROUND(L204*VLOOKUP(K204,【参考】数式用３!$A$2:$AC$48,MATCH("処遇改善加算Ⅳ",【参考】数式用３!$C$4:$O$4,0)+2,0),0)*M204,0)*AB204*0.5,0), "")),0),0),0))</f>
        <v>#N/A</v>
      </c>
      <c r="AF204" s="554"/>
      <c r="AG204" s="552" t="e">
        <f aca="false">IF(AND(AQ204&lt;&gt;"対象外", P204&lt;&gt;""),ROUNDDOWN(ROUND(L204*VLOOKUP(K204,【参考】数式用３!$A$2:$K$48,MATCH("ベア加算あり",【参考】数式用３!$C$4:$K$4,0)+2,0),0)*M204,0)*AB204,"")),0),0))</f>
        <v>#N/A</v>
      </c>
      <c r="AH204" s="555"/>
      <c r="AI204" s="554"/>
      <c r="AJ204" s="554"/>
      <c r="AK204" s="556"/>
      <c r="AL204" s="557"/>
      <c r="AM204" s="558" t="e">
        <f aca="false">IF(Q204="","",IF(Q204&lt;O204,"！加算の要件上は問題ありませんが、令和６年度末の加算率と比較して、令和７年度の加算率が低くなっています。",""))</f>
        <v>#N/A</v>
      </c>
      <c r="AN204" s="559"/>
      <c r="AO204" s="560" t="str">
        <f aca="false">IF(K204&lt;&gt;"","Q列に色付け","")</f>
        <v/>
      </c>
      <c r="AP204" s="561" t="e">
        <f aca="false">IF(AND(AE204&lt;&gt;0,AE204&lt;&gt;""),IF(AF204="○","入力済","未入力"),"")</f>
        <v>#N/A</v>
      </c>
      <c r="AQ204" s="126" t="e">
        <f aca="false">IFERROR((VLOOKUP(N204, 【参考】数式用３!$BE$5:$BE$13, 1,FALSE)), "対象外"))))</f>
        <v>#N/A</v>
      </c>
      <c r="AR204" s="126" t="e">
        <f aca="false">IF(AG204&lt;&gt;"",IF(AH204="○","入力済","未入力"),"")</f>
        <v>#N/A</v>
      </c>
      <c r="AS204" s="126" t="str">
        <f aca="false">IF(AND(P204&lt;&gt;"", AI204=""), "未入力", "入力済")</f>
        <v>入力済</v>
      </c>
      <c r="AT204" s="126" t="str">
        <f aca="false">IF(AND(P204&lt;&gt;"", P204&lt;&gt;"処遇改善加算Ⅳ", AJ204=""), "未入力", "入力済")</f>
        <v>入力済</v>
      </c>
      <c r="AU204" s="126" t="e">
        <f aca="false">IFERROR(VLOOKUP(K204, 【参考】数式用３!$BB$5:$BC$48, 2, FALSE), "")))</f>
        <v>#N/A</v>
      </c>
      <c r="AV204" s="126" t="e">
        <f aca="false">IF(AND(P204&lt;&gt;"処遇改善加算Ⅲ",P204&lt;&gt;"処遇改善加算Ⅳ", P204&lt;&gt;"", AU204&lt;&gt;"対象外"), 1,"")</f>
        <v>#N/A</v>
      </c>
      <c r="AW204" s="126" t="e">
        <f aca="false">IFERROR("_"&amp;VLOOKUP(K204, 【参考】数式用３!$AG$2:$AH$48, 2, FALSE), "")))</f>
        <v>#N/A</v>
      </c>
      <c r="AX204" s="560" t="str">
        <f aca="false">IF(AND(P204="処遇改善加算Ⅰ", AL204=""), "未入力","入力済")</f>
        <v>入力済</v>
      </c>
      <c r="AY204" s="560" t="str">
        <f aca="false">G204</f>
        <v/>
      </c>
    </row>
    <row r="205" customFormat="false" ht="14.4" hidden="false" customHeight="true" outlineLevel="0" collapsed="false">
      <c r="A205" s="539"/>
      <c r="B205" s="566"/>
      <c r="C205" s="566"/>
      <c r="D205" s="566"/>
      <c r="E205" s="566"/>
      <c r="F205" s="566"/>
      <c r="G205" s="567"/>
      <c r="H205" s="567"/>
      <c r="I205" s="567"/>
      <c r="J205" s="567"/>
      <c r="K205" s="567"/>
      <c r="L205" s="542"/>
      <c r="M205" s="568"/>
      <c r="N205" s="544"/>
      <c r="O205" s="545"/>
      <c r="P205" s="546"/>
      <c r="Q205" s="547"/>
      <c r="R205" s="548"/>
      <c r="S205" s="549"/>
      <c r="T205" s="550"/>
      <c r="U205" s="549"/>
      <c r="V205" s="550"/>
      <c r="W205" s="549"/>
      <c r="X205" s="550"/>
      <c r="Y205" s="549"/>
      <c r="Z205" s="550"/>
      <c r="AA205" s="550"/>
      <c r="AB205" s="550"/>
      <c r="AC205" s="551"/>
      <c r="AD205" s="552"/>
      <c r="AE205" s="553"/>
      <c r="AF205" s="554"/>
      <c r="AG205" s="552"/>
      <c r="AH205" s="555"/>
      <c r="AI205" s="554"/>
      <c r="AJ205" s="554"/>
      <c r="AK205" s="556"/>
      <c r="AL205" s="557"/>
      <c r="AM205" s="564" t="str">
        <f aca="false">IF(AND(P204&lt;&gt;"", OR(W204&lt;&gt;8,Y204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05" s="559"/>
      <c r="AO205" s="560"/>
      <c r="AP205" s="561"/>
      <c r="AQ205" s="126"/>
      <c r="AR205" s="126"/>
      <c r="AS205" s="126"/>
      <c r="AT205" s="126"/>
      <c r="AU205" s="126"/>
      <c r="AV205" s="126"/>
      <c r="AW205" s="126"/>
      <c r="AX205" s="560"/>
      <c r="AY205" s="560"/>
    </row>
    <row r="206" customFormat="false" ht="14.4" hidden="false" customHeight="true" outlineLevel="0" collapsed="false">
      <c r="A206" s="539"/>
      <c r="B206" s="566"/>
      <c r="C206" s="566"/>
      <c r="D206" s="566"/>
      <c r="E206" s="566"/>
      <c r="F206" s="566"/>
      <c r="G206" s="567"/>
      <c r="H206" s="567"/>
      <c r="I206" s="567"/>
      <c r="J206" s="567"/>
      <c r="K206" s="567"/>
      <c r="L206" s="542"/>
      <c r="M206" s="568"/>
      <c r="N206" s="544"/>
      <c r="O206" s="545"/>
      <c r="P206" s="546"/>
      <c r="Q206" s="547"/>
      <c r="R206" s="548"/>
      <c r="S206" s="549"/>
      <c r="T206" s="550"/>
      <c r="U206" s="549"/>
      <c r="V206" s="550"/>
      <c r="W206" s="549"/>
      <c r="X206" s="550"/>
      <c r="Y206" s="549"/>
      <c r="Z206" s="550"/>
      <c r="AA206" s="550"/>
      <c r="AB206" s="550"/>
      <c r="AC206" s="551"/>
      <c r="AD206" s="552"/>
      <c r="AE206" s="553"/>
      <c r="AF206" s="554"/>
      <c r="AG206" s="552"/>
      <c r="AH206" s="555"/>
      <c r="AI206" s="554"/>
      <c r="AJ206" s="554"/>
      <c r="AK206" s="556"/>
      <c r="AL206" s="557"/>
      <c r="AM206" s="564"/>
      <c r="AN206" s="559"/>
      <c r="AO206" s="560"/>
      <c r="AP206" s="561"/>
      <c r="AQ206" s="126"/>
      <c r="AR206" s="126"/>
      <c r="AS206" s="126"/>
      <c r="AT206" s="126"/>
      <c r="AU206" s="126"/>
      <c r="AV206" s="126"/>
      <c r="AW206" s="126"/>
      <c r="AX206" s="560"/>
      <c r="AY206" s="560"/>
    </row>
    <row r="207" customFormat="false" ht="30" hidden="false" customHeight="true" outlineLevel="0" collapsed="false">
      <c r="A207" s="539"/>
      <c r="B207" s="566"/>
      <c r="C207" s="566"/>
      <c r="D207" s="566"/>
      <c r="E207" s="566"/>
      <c r="F207" s="566"/>
      <c r="G207" s="567"/>
      <c r="H207" s="567"/>
      <c r="I207" s="567"/>
      <c r="J207" s="567"/>
      <c r="K207" s="567"/>
      <c r="L207" s="542"/>
      <c r="M207" s="568"/>
      <c r="N207" s="544"/>
      <c r="O207" s="545"/>
      <c r="P207" s="546"/>
      <c r="Q207" s="547"/>
      <c r="R207" s="548"/>
      <c r="S207" s="549"/>
      <c r="T207" s="550"/>
      <c r="U207" s="549"/>
      <c r="V207" s="550"/>
      <c r="W207" s="549"/>
      <c r="X207" s="550"/>
      <c r="Y207" s="549"/>
      <c r="Z207" s="550"/>
      <c r="AA207" s="550"/>
      <c r="AB207" s="550"/>
      <c r="AC207" s="551"/>
      <c r="AD207" s="552"/>
      <c r="AE207" s="553"/>
      <c r="AF207" s="554"/>
      <c r="AG207" s="552"/>
      <c r="AH207" s="555"/>
      <c r="AI207" s="554"/>
      <c r="AJ207" s="554"/>
      <c r="AK207" s="556"/>
      <c r="AL207" s="557"/>
      <c r="AM207" s="565" t="str">
        <f aca="false">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559"/>
      <c r="AO207" s="560"/>
      <c r="AP207" s="561"/>
      <c r="AQ207" s="126"/>
      <c r="AR207" s="126"/>
      <c r="AS207" s="126"/>
      <c r="AT207" s="126"/>
      <c r="AU207" s="126"/>
      <c r="AV207" s="126"/>
      <c r="AW207" s="126"/>
      <c r="AX207" s="560"/>
      <c r="AY207" s="560"/>
    </row>
    <row r="208" customFormat="false" ht="30" hidden="false" customHeight="true" outlineLevel="0" collapsed="false">
      <c r="A208" s="539" t="n">
        <v>50</v>
      </c>
      <c r="B208" s="566" t="str">
        <f aca="false">IF(基本情報入力シート!B89="", "",基本情報入力シート!B89)</f>
        <v/>
      </c>
      <c r="C208" s="566"/>
      <c r="D208" s="566"/>
      <c r="E208" s="566"/>
      <c r="F208" s="566"/>
      <c r="G208" s="567" t="str">
        <f aca="false">IF(基本情報入力シート!L89="", "",基本情報入力シート!L89)</f>
        <v/>
      </c>
      <c r="H208" s="567" t="str">
        <f aca="false">IF(基本情報入力シート!Q89="", "",基本情報入力シート!Q89)</f>
        <v/>
      </c>
      <c r="I208" s="567" t="str">
        <f aca="false">IF(基本情報入力シート!V89="", "",基本情報入力シート!V89)</f>
        <v/>
      </c>
      <c r="J208" s="567" t="str">
        <f aca="false">IF(基本情報入力シート!W89="", "",基本情報入力シート!W89)</f>
        <v/>
      </c>
      <c r="K208" s="567" t="str">
        <f aca="false">IF(基本情報入力シート!X89="", "",基本情報入力シート!X89)</f>
        <v/>
      </c>
      <c r="L208" s="542" t="str">
        <f aca="false">IF(基本情報入力シート!AC89=0, "",基本情報入力シート!AC89)</f>
        <v/>
      </c>
      <c r="M208" s="568" t="e">
        <f aca="false">IF(基本情報入力シート!AD89="", "",基本情報入力シート!AD89)</f>
        <v>#N/A</v>
      </c>
      <c r="N208" s="544"/>
      <c r="O208" s="545" t="e">
        <f aca="false">IFERROR(VLOOKUP(K208,【参考】数式用３!$A$2:$AD$48,MATCH(N208,【参考】数式用３!$C$4:$AD$4,0)+2,0),"")))</f>
        <v>#N/A</v>
      </c>
      <c r="P208" s="546"/>
      <c r="Q208" s="547" t="e">
        <f aca="false">IFERROR(VLOOKUP(K208,【参考】数式用３!$A$2:$AC$48,MATCH(P208,【参考】数式用３!$C$4:$AC$4,0)+2,0),"")))</f>
        <v>#N/A</v>
      </c>
      <c r="R208" s="548" t="s">
        <v>267</v>
      </c>
      <c r="S208" s="549"/>
      <c r="T208" s="550" t="s">
        <v>268</v>
      </c>
      <c r="U208" s="549"/>
      <c r="V208" s="550" t="s">
        <v>352</v>
      </c>
      <c r="W208" s="549"/>
      <c r="X208" s="550" t="s">
        <v>268</v>
      </c>
      <c r="Y208" s="549"/>
      <c r="Z208" s="550" t="s">
        <v>269</v>
      </c>
      <c r="AA208" s="550" t="s">
        <v>170</v>
      </c>
      <c r="AB208" s="550" t="str">
        <f aca="false">IF(S208&gt;=1,(W208*12+Y208)-(S208*12+U208)+1,"")</f>
        <v/>
      </c>
      <c r="AC208" s="551" t="s">
        <v>353</v>
      </c>
      <c r="AD208" s="552" t="str">
        <f aca="false">IFERROR(ROUNDDOWN(ROUND(L208*Q208,0)*M208,0)*AB208,"")</f>
        <v/>
      </c>
      <c r="AE208" s="553" t="e">
        <f aca="false">IFERROR(ROUNDDOWN(ROUNDDOWN(ROUND(L208*VLOOKUP(K208,【参考】数式用３!$A$2:$AC$48,MATCH("処遇改善加算Ⅳ",【参考】数式用３!$C$4:$O$4,0)+2,0),0)*M208,0)*AB208*0.5,0), "")),0),0),0))</f>
        <v>#N/A</v>
      </c>
      <c r="AF208" s="554"/>
      <c r="AG208" s="552" t="e">
        <f aca="false">IF(AND(AQ208&lt;&gt;"対象外", P208&lt;&gt;""),ROUNDDOWN(ROUND(L208*VLOOKUP(K208,【参考】数式用３!$A$2:$K$48,MATCH("ベア加算あり",【参考】数式用３!$C$4:$K$4,0)+2,0),0)*M208,0)*AB208,"")),0),0))</f>
        <v>#N/A</v>
      </c>
      <c r="AH208" s="555"/>
      <c r="AI208" s="554"/>
      <c r="AJ208" s="554"/>
      <c r="AK208" s="556"/>
      <c r="AL208" s="557"/>
      <c r="AM208" s="558" t="e">
        <f aca="false">IF(Q208="","",IF(Q208&lt;O208,"！加算の要件上は問題ありませんが、令和６年度末の加算率と比較して、令和７年度の加算率が低くなっています。",""))</f>
        <v>#N/A</v>
      </c>
      <c r="AN208" s="559"/>
      <c r="AO208" s="560" t="str">
        <f aca="false">IF(K208&lt;&gt;"","Q列に色付け","")</f>
        <v/>
      </c>
      <c r="AP208" s="561" t="e">
        <f aca="false">IF(AND(AE208&lt;&gt;0,AE208&lt;&gt;""),IF(AF208="○","入力済","未入力"),"")</f>
        <v>#N/A</v>
      </c>
      <c r="AQ208" s="126" t="e">
        <f aca="false">IFERROR((VLOOKUP(N208, 【参考】数式用３!$BE$5:$BE$13, 1,FALSE)), "対象外"))))</f>
        <v>#N/A</v>
      </c>
      <c r="AR208" s="126" t="e">
        <f aca="false">IF(AG208&lt;&gt;"",IF(AH208="○","入力済","未入力"),"")</f>
        <v>#N/A</v>
      </c>
      <c r="AS208" s="126" t="str">
        <f aca="false">IF(AND(P208&lt;&gt;"", AI208=""), "未入力", "入力済")</f>
        <v>入力済</v>
      </c>
      <c r="AT208" s="126" t="str">
        <f aca="false">IF(AND(P208&lt;&gt;"", P208&lt;&gt;"処遇改善加算Ⅳ", AJ208=""), "未入力", "入力済")</f>
        <v>入力済</v>
      </c>
      <c r="AU208" s="126" t="e">
        <f aca="false">IFERROR(VLOOKUP(K208, 【参考】数式用３!$BB$5:$BC$48, 2, FALSE), "")))</f>
        <v>#N/A</v>
      </c>
      <c r="AV208" s="126" t="e">
        <f aca="false">IF(AND(P208&lt;&gt;"処遇改善加算Ⅲ",P208&lt;&gt;"処遇改善加算Ⅳ", P208&lt;&gt;"", AU208&lt;&gt;"対象外"), 1,"")</f>
        <v>#N/A</v>
      </c>
      <c r="AW208" s="126" t="e">
        <f aca="false">IFERROR("_"&amp;VLOOKUP(K208, 【参考】数式用３!$AG$2:$AH$48, 2, FALSE), "")))</f>
        <v>#N/A</v>
      </c>
      <c r="AX208" s="560" t="str">
        <f aca="false">IF(AND(P208="処遇改善加算Ⅰ", AL208=""), "未入力","入力済")</f>
        <v>入力済</v>
      </c>
      <c r="AY208" s="560" t="str">
        <f aca="false">G208</f>
        <v/>
      </c>
    </row>
    <row r="209" customFormat="false" ht="14.4" hidden="false" customHeight="true" outlineLevel="0" collapsed="false">
      <c r="A209" s="539"/>
      <c r="B209" s="566"/>
      <c r="C209" s="566"/>
      <c r="D209" s="566"/>
      <c r="E209" s="566"/>
      <c r="F209" s="566"/>
      <c r="G209" s="567"/>
      <c r="H209" s="567"/>
      <c r="I209" s="567"/>
      <c r="J209" s="567"/>
      <c r="K209" s="567"/>
      <c r="L209" s="542"/>
      <c r="M209" s="568"/>
      <c r="N209" s="544"/>
      <c r="O209" s="545"/>
      <c r="P209" s="546"/>
      <c r="Q209" s="547"/>
      <c r="R209" s="548"/>
      <c r="S209" s="549"/>
      <c r="T209" s="550"/>
      <c r="U209" s="549"/>
      <c r="V209" s="550"/>
      <c r="W209" s="549"/>
      <c r="X209" s="550"/>
      <c r="Y209" s="549"/>
      <c r="Z209" s="550"/>
      <c r="AA209" s="550"/>
      <c r="AB209" s="550"/>
      <c r="AC209" s="551"/>
      <c r="AD209" s="552"/>
      <c r="AE209" s="553"/>
      <c r="AF209" s="554"/>
      <c r="AG209" s="552"/>
      <c r="AH209" s="555"/>
      <c r="AI209" s="554"/>
      <c r="AJ209" s="554"/>
      <c r="AK209" s="556"/>
      <c r="AL209" s="557"/>
      <c r="AM209" s="564" t="str">
        <f aca="false">IF(AND(P208&lt;&gt;"", OR(W208&lt;&gt;8,Y208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09" s="559"/>
      <c r="AO209" s="560"/>
      <c r="AP209" s="561"/>
      <c r="AQ209" s="126"/>
      <c r="AR209" s="126"/>
      <c r="AS209" s="126"/>
      <c r="AT209" s="126"/>
      <c r="AU209" s="126"/>
      <c r="AV209" s="126"/>
      <c r="AW209" s="126"/>
      <c r="AX209" s="560"/>
      <c r="AY209" s="560"/>
    </row>
    <row r="210" customFormat="false" ht="14.4" hidden="false" customHeight="true" outlineLevel="0" collapsed="false">
      <c r="A210" s="539"/>
      <c r="B210" s="566"/>
      <c r="C210" s="566"/>
      <c r="D210" s="566"/>
      <c r="E210" s="566"/>
      <c r="F210" s="566"/>
      <c r="G210" s="567"/>
      <c r="H210" s="567"/>
      <c r="I210" s="567"/>
      <c r="J210" s="567"/>
      <c r="K210" s="567"/>
      <c r="L210" s="542"/>
      <c r="M210" s="568"/>
      <c r="N210" s="544"/>
      <c r="O210" s="545"/>
      <c r="P210" s="546"/>
      <c r="Q210" s="547"/>
      <c r="R210" s="548"/>
      <c r="S210" s="549"/>
      <c r="T210" s="550"/>
      <c r="U210" s="549"/>
      <c r="V210" s="550"/>
      <c r="W210" s="549"/>
      <c r="X210" s="550"/>
      <c r="Y210" s="549"/>
      <c r="Z210" s="550"/>
      <c r="AA210" s="550"/>
      <c r="AB210" s="550"/>
      <c r="AC210" s="551"/>
      <c r="AD210" s="552"/>
      <c r="AE210" s="553"/>
      <c r="AF210" s="554"/>
      <c r="AG210" s="552"/>
      <c r="AH210" s="555"/>
      <c r="AI210" s="554"/>
      <c r="AJ210" s="554"/>
      <c r="AK210" s="556"/>
      <c r="AL210" s="557"/>
      <c r="AM210" s="564"/>
      <c r="AN210" s="559"/>
      <c r="AO210" s="560"/>
      <c r="AP210" s="561"/>
      <c r="AQ210" s="126"/>
      <c r="AR210" s="126"/>
      <c r="AS210" s="126"/>
      <c r="AT210" s="126"/>
      <c r="AU210" s="126"/>
      <c r="AV210" s="126"/>
      <c r="AW210" s="126"/>
      <c r="AX210" s="560"/>
      <c r="AY210" s="560"/>
    </row>
    <row r="211" customFormat="false" ht="30" hidden="false" customHeight="true" outlineLevel="0" collapsed="false">
      <c r="A211" s="539"/>
      <c r="B211" s="566"/>
      <c r="C211" s="566"/>
      <c r="D211" s="566"/>
      <c r="E211" s="566"/>
      <c r="F211" s="566"/>
      <c r="G211" s="567"/>
      <c r="H211" s="567"/>
      <c r="I211" s="567"/>
      <c r="J211" s="567"/>
      <c r="K211" s="567"/>
      <c r="L211" s="542"/>
      <c r="M211" s="568"/>
      <c r="N211" s="544"/>
      <c r="O211" s="545"/>
      <c r="P211" s="546"/>
      <c r="Q211" s="547"/>
      <c r="R211" s="548"/>
      <c r="S211" s="549"/>
      <c r="T211" s="550"/>
      <c r="U211" s="549"/>
      <c r="V211" s="550"/>
      <c r="W211" s="549"/>
      <c r="X211" s="550"/>
      <c r="Y211" s="549"/>
      <c r="Z211" s="550"/>
      <c r="AA211" s="550"/>
      <c r="AB211" s="550"/>
      <c r="AC211" s="551"/>
      <c r="AD211" s="552"/>
      <c r="AE211" s="553"/>
      <c r="AF211" s="554"/>
      <c r="AG211" s="552"/>
      <c r="AH211" s="555"/>
      <c r="AI211" s="554"/>
      <c r="AJ211" s="554"/>
      <c r="AK211" s="556"/>
      <c r="AL211" s="557"/>
      <c r="AM211" s="565" t="str">
        <f aca="false">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559"/>
      <c r="AO211" s="560"/>
      <c r="AP211" s="561"/>
      <c r="AQ211" s="126"/>
      <c r="AR211" s="126"/>
      <c r="AS211" s="126"/>
      <c r="AT211" s="126"/>
      <c r="AU211" s="126"/>
      <c r="AV211" s="126"/>
      <c r="AW211" s="126"/>
      <c r="AX211" s="560"/>
      <c r="AY211" s="560"/>
    </row>
    <row r="212" customFormat="false" ht="30" hidden="false" customHeight="true" outlineLevel="0" collapsed="false">
      <c r="A212" s="539" t="n">
        <v>51</v>
      </c>
      <c r="B212" s="566" t="str">
        <f aca="false">IF(基本情報入力シート!B90="", "",基本情報入力シート!B90)</f>
        <v/>
      </c>
      <c r="C212" s="566"/>
      <c r="D212" s="566"/>
      <c r="E212" s="566"/>
      <c r="F212" s="566"/>
      <c r="G212" s="567" t="str">
        <f aca="false">IF(基本情報入力シート!L90="", "",基本情報入力シート!L90)</f>
        <v/>
      </c>
      <c r="H212" s="567" t="str">
        <f aca="false">IF(基本情報入力シート!Q90="", "",基本情報入力シート!Q90)</f>
        <v/>
      </c>
      <c r="I212" s="567" t="str">
        <f aca="false">IF(基本情報入力シート!V90="", "",基本情報入力シート!V90)</f>
        <v/>
      </c>
      <c r="J212" s="567" t="str">
        <f aca="false">IF(基本情報入力シート!W90="", "",基本情報入力シート!W90)</f>
        <v/>
      </c>
      <c r="K212" s="567" t="str">
        <f aca="false">IF(基本情報入力シート!X90="", "",基本情報入力シート!X90)</f>
        <v/>
      </c>
      <c r="L212" s="542" t="str">
        <f aca="false">IF(基本情報入力シート!AC90=0, "",基本情報入力シート!AC90)</f>
        <v/>
      </c>
      <c r="M212" s="568" t="e">
        <f aca="false">IF(基本情報入力シート!AD90="", "",基本情報入力シート!AD90)</f>
        <v>#N/A</v>
      </c>
      <c r="N212" s="544"/>
      <c r="O212" s="545" t="e">
        <f aca="false">IFERROR(VLOOKUP(K212,【参考】数式用３!$A$2:$AD$48,MATCH(N212,【参考】数式用３!$C$4:$AD$4,0)+2,0),"")))</f>
        <v>#N/A</v>
      </c>
      <c r="P212" s="546"/>
      <c r="Q212" s="547" t="e">
        <f aca="false">IFERROR(VLOOKUP(K212,【参考】数式用３!$A$2:$AC$48,MATCH(P212,【参考】数式用３!$C$4:$AC$4,0)+2,0),"")))</f>
        <v>#N/A</v>
      </c>
      <c r="R212" s="548" t="s">
        <v>267</v>
      </c>
      <c r="S212" s="549"/>
      <c r="T212" s="550" t="s">
        <v>268</v>
      </c>
      <c r="U212" s="549"/>
      <c r="V212" s="550" t="s">
        <v>352</v>
      </c>
      <c r="W212" s="549"/>
      <c r="X212" s="550" t="s">
        <v>268</v>
      </c>
      <c r="Y212" s="549"/>
      <c r="Z212" s="550" t="s">
        <v>269</v>
      </c>
      <c r="AA212" s="550" t="s">
        <v>170</v>
      </c>
      <c r="AB212" s="550" t="str">
        <f aca="false">IF(S212&gt;=1,(W212*12+Y212)-(S212*12+U212)+1,"")</f>
        <v/>
      </c>
      <c r="AC212" s="551" t="s">
        <v>353</v>
      </c>
      <c r="AD212" s="552" t="str">
        <f aca="false">IFERROR(ROUNDDOWN(ROUND(L212*Q212,0)*M212,0)*AB212,"")</f>
        <v/>
      </c>
      <c r="AE212" s="553" t="e">
        <f aca="false">IFERROR(ROUNDDOWN(ROUNDDOWN(ROUND(L212*VLOOKUP(K212,【参考】数式用３!$A$2:$AC$48,MATCH("処遇改善加算Ⅳ",【参考】数式用３!$C$4:$O$4,0)+2,0),0)*M212,0)*AB212*0.5,0), "")),0),0),0))</f>
        <v>#N/A</v>
      </c>
      <c r="AF212" s="554"/>
      <c r="AG212" s="552" t="e">
        <f aca="false">IF(AND(AQ212&lt;&gt;"対象外", P212&lt;&gt;""),ROUNDDOWN(ROUND(L212*VLOOKUP(K212,【参考】数式用３!$A$2:$K$48,MATCH("ベア加算あり",【参考】数式用３!$C$4:$K$4,0)+2,0),0)*M212,0)*AB212,"")),0),0))</f>
        <v>#N/A</v>
      </c>
      <c r="AH212" s="555"/>
      <c r="AI212" s="554"/>
      <c r="AJ212" s="554"/>
      <c r="AK212" s="556"/>
      <c r="AL212" s="557"/>
      <c r="AM212" s="558" t="e">
        <f aca="false">IF(Q212="","",IF(Q212&lt;O212,"！加算の要件上は問題ありませんが、令和６年度末の加算率と比較して、令和７年度の加算率が低くなっています。",""))</f>
        <v>#N/A</v>
      </c>
      <c r="AN212" s="559"/>
      <c r="AO212" s="560" t="str">
        <f aca="false">IF(K212&lt;&gt;"","Q列に色付け","")</f>
        <v/>
      </c>
      <c r="AP212" s="561" t="e">
        <f aca="false">IF(AND(AE212&lt;&gt;0,AE212&lt;&gt;""),IF(AF212="○","入力済","未入力"),"")</f>
        <v>#N/A</v>
      </c>
      <c r="AQ212" s="126" t="e">
        <f aca="false">IFERROR((VLOOKUP(N212, 【参考】数式用３!$BE$5:$BE$13, 1,FALSE)), "対象外"))))</f>
        <v>#N/A</v>
      </c>
      <c r="AR212" s="126" t="e">
        <f aca="false">IF(AG212&lt;&gt;"",IF(AH212="○","入力済","未入力"),"")</f>
        <v>#N/A</v>
      </c>
      <c r="AS212" s="126" t="str">
        <f aca="false">IF(AND(P212&lt;&gt;"", AI212=""), "未入力", "入力済")</f>
        <v>入力済</v>
      </c>
      <c r="AT212" s="126" t="str">
        <f aca="false">IF(AND(P212&lt;&gt;"", P212&lt;&gt;"処遇改善加算Ⅳ", AJ212=""), "未入力", "入力済")</f>
        <v>入力済</v>
      </c>
      <c r="AU212" s="126" t="e">
        <f aca="false">IFERROR(VLOOKUP(K212, 【参考】数式用３!$BB$5:$BC$48, 2, FALSE), "")))</f>
        <v>#N/A</v>
      </c>
      <c r="AV212" s="126" t="e">
        <f aca="false">IF(AND(P212&lt;&gt;"処遇改善加算Ⅲ",P212&lt;&gt;"処遇改善加算Ⅳ", P212&lt;&gt;"", AU212&lt;&gt;"対象外"), 1,"")</f>
        <v>#N/A</v>
      </c>
      <c r="AW212" s="126" t="e">
        <f aca="false">IFERROR("_"&amp;VLOOKUP(K212, 【参考】数式用３!$AG$2:$AH$48, 2, FALSE), "")))</f>
        <v>#N/A</v>
      </c>
      <c r="AX212" s="560" t="str">
        <f aca="false">IF(AND(P212="処遇改善加算Ⅰ", AL212=""), "未入力","入力済")</f>
        <v>入力済</v>
      </c>
      <c r="AY212" s="560" t="str">
        <f aca="false">G212</f>
        <v/>
      </c>
    </row>
    <row r="213" customFormat="false" ht="14.4" hidden="false" customHeight="true" outlineLevel="0" collapsed="false">
      <c r="A213" s="539"/>
      <c r="B213" s="566"/>
      <c r="C213" s="566"/>
      <c r="D213" s="566"/>
      <c r="E213" s="566"/>
      <c r="F213" s="566"/>
      <c r="G213" s="567"/>
      <c r="H213" s="567"/>
      <c r="I213" s="567"/>
      <c r="J213" s="567"/>
      <c r="K213" s="567"/>
      <c r="L213" s="542"/>
      <c r="M213" s="568"/>
      <c r="N213" s="544"/>
      <c r="O213" s="545"/>
      <c r="P213" s="546"/>
      <c r="Q213" s="547"/>
      <c r="R213" s="548"/>
      <c r="S213" s="549"/>
      <c r="T213" s="550"/>
      <c r="U213" s="549"/>
      <c r="V213" s="550"/>
      <c r="W213" s="549"/>
      <c r="X213" s="550"/>
      <c r="Y213" s="549"/>
      <c r="Z213" s="550"/>
      <c r="AA213" s="550"/>
      <c r="AB213" s="550"/>
      <c r="AC213" s="551"/>
      <c r="AD213" s="552"/>
      <c r="AE213" s="553"/>
      <c r="AF213" s="554"/>
      <c r="AG213" s="552"/>
      <c r="AH213" s="555"/>
      <c r="AI213" s="554"/>
      <c r="AJ213" s="554"/>
      <c r="AK213" s="556"/>
      <c r="AL213" s="557"/>
      <c r="AM213" s="564" t="str">
        <f aca="false">IF(AND(P212&lt;&gt;"", OR(W212&lt;&gt;8,Y212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13" s="559"/>
      <c r="AO213" s="560"/>
      <c r="AP213" s="561"/>
      <c r="AQ213" s="126"/>
      <c r="AR213" s="126"/>
      <c r="AS213" s="126"/>
      <c r="AT213" s="126"/>
      <c r="AU213" s="126"/>
      <c r="AV213" s="126"/>
      <c r="AW213" s="126"/>
      <c r="AX213" s="560"/>
      <c r="AY213" s="560"/>
    </row>
    <row r="214" customFormat="false" ht="14.4" hidden="false" customHeight="true" outlineLevel="0" collapsed="false">
      <c r="A214" s="539"/>
      <c r="B214" s="566"/>
      <c r="C214" s="566"/>
      <c r="D214" s="566"/>
      <c r="E214" s="566"/>
      <c r="F214" s="566"/>
      <c r="G214" s="567"/>
      <c r="H214" s="567"/>
      <c r="I214" s="567"/>
      <c r="J214" s="567"/>
      <c r="K214" s="567"/>
      <c r="L214" s="542"/>
      <c r="M214" s="568"/>
      <c r="N214" s="544"/>
      <c r="O214" s="545"/>
      <c r="P214" s="546"/>
      <c r="Q214" s="547"/>
      <c r="R214" s="548"/>
      <c r="S214" s="549"/>
      <c r="T214" s="550"/>
      <c r="U214" s="549"/>
      <c r="V214" s="550"/>
      <c r="W214" s="549"/>
      <c r="X214" s="550"/>
      <c r="Y214" s="549"/>
      <c r="Z214" s="550"/>
      <c r="AA214" s="550"/>
      <c r="AB214" s="550"/>
      <c r="AC214" s="551"/>
      <c r="AD214" s="552"/>
      <c r="AE214" s="553"/>
      <c r="AF214" s="554"/>
      <c r="AG214" s="552"/>
      <c r="AH214" s="555"/>
      <c r="AI214" s="554"/>
      <c r="AJ214" s="554"/>
      <c r="AK214" s="556"/>
      <c r="AL214" s="557"/>
      <c r="AM214" s="564"/>
      <c r="AN214" s="559"/>
      <c r="AO214" s="560"/>
      <c r="AP214" s="561"/>
      <c r="AQ214" s="126"/>
      <c r="AR214" s="126"/>
      <c r="AS214" s="126"/>
      <c r="AT214" s="126"/>
      <c r="AU214" s="126"/>
      <c r="AV214" s="126"/>
      <c r="AW214" s="126"/>
      <c r="AX214" s="560"/>
      <c r="AY214" s="560"/>
    </row>
    <row r="215" customFormat="false" ht="30" hidden="false" customHeight="true" outlineLevel="0" collapsed="false">
      <c r="A215" s="539"/>
      <c r="B215" s="566"/>
      <c r="C215" s="566"/>
      <c r="D215" s="566"/>
      <c r="E215" s="566"/>
      <c r="F215" s="566"/>
      <c r="G215" s="567"/>
      <c r="H215" s="567"/>
      <c r="I215" s="567"/>
      <c r="J215" s="567"/>
      <c r="K215" s="567"/>
      <c r="L215" s="542"/>
      <c r="M215" s="568"/>
      <c r="N215" s="544"/>
      <c r="O215" s="545"/>
      <c r="P215" s="546"/>
      <c r="Q215" s="547"/>
      <c r="R215" s="548"/>
      <c r="S215" s="549"/>
      <c r="T215" s="550"/>
      <c r="U215" s="549"/>
      <c r="V215" s="550"/>
      <c r="W215" s="549"/>
      <c r="X215" s="550"/>
      <c r="Y215" s="549"/>
      <c r="Z215" s="550"/>
      <c r="AA215" s="550"/>
      <c r="AB215" s="550"/>
      <c r="AC215" s="551"/>
      <c r="AD215" s="552"/>
      <c r="AE215" s="553"/>
      <c r="AF215" s="554"/>
      <c r="AG215" s="552"/>
      <c r="AH215" s="555"/>
      <c r="AI215" s="554"/>
      <c r="AJ215" s="554"/>
      <c r="AK215" s="556"/>
      <c r="AL215" s="557"/>
      <c r="AM215" s="565" t="str">
        <f aca="false">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559"/>
      <c r="AO215" s="560"/>
      <c r="AP215" s="561"/>
      <c r="AQ215" s="126"/>
      <c r="AR215" s="126"/>
      <c r="AS215" s="126"/>
      <c r="AT215" s="126"/>
      <c r="AU215" s="126"/>
      <c r="AV215" s="126"/>
      <c r="AW215" s="126"/>
      <c r="AX215" s="560"/>
      <c r="AY215" s="560"/>
    </row>
    <row r="216" customFormat="false" ht="30" hidden="false" customHeight="true" outlineLevel="0" collapsed="false">
      <c r="A216" s="539" t="n">
        <v>52</v>
      </c>
      <c r="B216" s="566" t="str">
        <f aca="false">IF(基本情報入力シート!B91="", "",基本情報入力シート!B91)</f>
        <v/>
      </c>
      <c r="C216" s="566"/>
      <c r="D216" s="566"/>
      <c r="E216" s="566"/>
      <c r="F216" s="566"/>
      <c r="G216" s="567" t="str">
        <f aca="false">IF(基本情報入力シート!L91="", "",基本情報入力シート!L91)</f>
        <v/>
      </c>
      <c r="H216" s="567" t="str">
        <f aca="false">IF(基本情報入力シート!Q91="", "",基本情報入力シート!Q91)</f>
        <v/>
      </c>
      <c r="I216" s="567" t="str">
        <f aca="false">IF(基本情報入力シート!V91="", "",基本情報入力シート!V91)</f>
        <v/>
      </c>
      <c r="J216" s="567" t="str">
        <f aca="false">IF(基本情報入力シート!W91="", "",基本情報入力シート!W91)</f>
        <v/>
      </c>
      <c r="K216" s="567" t="str">
        <f aca="false">IF(基本情報入力シート!X91="", "",基本情報入力シート!X91)</f>
        <v/>
      </c>
      <c r="L216" s="542" t="str">
        <f aca="false">IF(基本情報入力シート!AC91=0, "",基本情報入力シート!AC91)</f>
        <v/>
      </c>
      <c r="M216" s="568" t="e">
        <f aca="false">IF(基本情報入力シート!AD91="", "",基本情報入力シート!AD91)</f>
        <v>#N/A</v>
      </c>
      <c r="N216" s="544"/>
      <c r="O216" s="545" t="e">
        <f aca="false">IFERROR(VLOOKUP(K216,【参考】数式用３!$A$2:$AD$48,MATCH(N216,【参考】数式用３!$C$4:$AD$4,0)+2,0),"")))</f>
        <v>#N/A</v>
      </c>
      <c r="P216" s="546"/>
      <c r="Q216" s="547" t="e">
        <f aca="false">IFERROR(VLOOKUP(K216,【参考】数式用３!$A$2:$AC$48,MATCH(P216,【参考】数式用３!$C$4:$AC$4,0)+2,0),"")))</f>
        <v>#N/A</v>
      </c>
      <c r="R216" s="548" t="s">
        <v>267</v>
      </c>
      <c r="S216" s="549"/>
      <c r="T216" s="550" t="s">
        <v>268</v>
      </c>
      <c r="U216" s="549"/>
      <c r="V216" s="550" t="s">
        <v>352</v>
      </c>
      <c r="W216" s="549"/>
      <c r="X216" s="550" t="s">
        <v>268</v>
      </c>
      <c r="Y216" s="549"/>
      <c r="Z216" s="550" t="s">
        <v>269</v>
      </c>
      <c r="AA216" s="550" t="s">
        <v>170</v>
      </c>
      <c r="AB216" s="550" t="str">
        <f aca="false">IF(S216&gt;=1,(W216*12+Y216)-(S216*12+U216)+1,"")</f>
        <v/>
      </c>
      <c r="AC216" s="551" t="s">
        <v>353</v>
      </c>
      <c r="AD216" s="552" t="str">
        <f aca="false">IFERROR(ROUNDDOWN(ROUND(L216*Q216,0)*M216,0)*AB216,"")</f>
        <v/>
      </c>
      <c r="AE216" s="553" t="e">
        <f aca="false">IFERROR(ROUNDDOWN(ROUNDDOWN(ROUND(L216*VLOOKUP(K216,【参考】数式用３!$A$2:$AC$48,MATCH("処遇改善加算Ⅳ",【参考】数式用３!$C$4:$O$4,0)+2,0),0)*M216,0)*AB216*0.5,0), "")),0),0),0))</f>
        <v>#N/A</v>
      </c>
      <c r="AF216" s="554"/>
      <c r="AG216" s="552" t="e">
        <f aca="false">IF(AND(AQ216&lt;&gt;"対象外", P216&lt;&gt;""),ROUNDDOWN(ROUND(L216*VLOOKUP(K216,【参考】数式用３!$A$2:$K$48,MATCH("ベア加算あり",【参考】数式用３!$C$4:$K$4,0)+2,0),0)*M216,0)*AB216,"")),0),0))</f>
        <v>#N/A</v>
      </c>
      <c r="AH216" s="555"/>
      <c r="AI216" s="554"/>
      <c r="AJ216" s="554"/>
      <c r="AK216" s="556"/>
      <c r="AL216" s="557"/>
      <c r="AM216" s="558" t="e">
        <f aca="false">IF(Q216="","",IF(Q216&lt;O216,"！加算の要件上は問題ありませんが、令和６年度末の加算率と比較して、令和７年度の加算率が低くなっています。",""))</f>
        <v>#N/A</v>
      </c>
      <c r="AN216" s="559"/>
      <c r="AO216" s="560" t="str">
        <f aca="false">IF(K216&lt;&gt;"","Q列に色付け","")</f>
        <v/>
      </c>
      <c r="AP216" s="561" t="e">
        <f aca="false">IF(AND(AE216&lt;&gt;0,AE216&lt;&gt;""),IF(AF216="○","入力済","未入力"),"")</f>
        <v>#N/A</v>
      </c>
      <c r="AQ216" s="126" t="e">
        <f aca="false">IFERROR((VLOOKUP(N216, 【参考】数式用３!$BE$5:$BE$13, 1,FALSE)), "対象外"))))</f>
        <v>#N/A</v>
      </c>
      <c r="AR216" s="126" t="e">
        <f aca="false">IF(AG216&lt;&gt;"",IF(AH216="○","入力済","未入力"),"")</f>
        <v>#N/A</v>
      </c>
      <c r="AS216" s="126" t="str">
        <f aca="false">IF(AND(P216&lt;&gt;"", AI216=""), "未入力", "入力済")</f>
        <v>入力済</v>
      </c>
      <c r="AT216" s="126" t="str">
        <f aca="false">IF(AND(P216&lt;&gt;"", P216&lt;&gt;"処遇改善加算Ⅳ", AJ216=""), "未入力", "入力済")</f>
        <v>入力済</v>
      </c>
      <c r="AU216" s="126" t="e">
        <f aca="false">IFERROR(VLOOKUP(K216, 【参考】数式用３!$BB$5:$BC$48, 2, FALSE), "")))</f>
        <v>#N/A</v>
      </c>
      <c r="AV216" s="126" t="e">
        <f aca="false">IF(AND(P216&lt;&gt;"処遇改善加算Ⅲ",P216&lt;&gt;"処遇改善加算Ⅳ", P216&lt;&gt;"", AU216&lt;&gt;"対象外"), 1,"")</f>
        <v>#N/A</v>
      </c>
      <c r="AW216" s="126" t="e">
        <f aca="false">IFERROR("_"&amp;VLOOKUP(K216, 【参考】数式用３!$AG$2:$AH$48, 2, FALSE), "")))</f>
        <v>#N/A</v>
      </c>
      <c r="AX216" s="560" t="str">
        <f aca="false">IF(AND(P216="処遇改善加算Ⅰ", AL216=""), "未入力","入力済")</f>
        <v>入力済</v>
      </c>
      <c r="AY216" s="560" t="str">
        <f aca="false">G216</f>
        <v/>
      </c>
    </row>
    <row r="217" customFormat="false" ht="14.4" hidden="false" customHeight="true" outlineLevel="0" collapsed="false">
      <c r="A217" s="539"/>
      <c r="B217" s="566"/>
      <c r="C217" s="566"/>
      <c r="D217" s="566"/>
      <c r="E217" s="566"/>
      <c r="F217" s="566"/>
      <c r="G217" s="567"/>
      <c r="H217" s="567"/>
      <c r="I217" s="567"/>
      <c r="J217" s="567"/>
      <c r="K217" s="567"/>
      <c r="L217" s="542"/>
      <c r="M217" s="568"/>
      <c r="N217" s="544"/>
      <c r="O217" s="545"/>
      <c r="P217" s="546"/>
      <c r="Q217" s="547"/>
      <c r="R217" s="548"/>
      <c r="S217" s="549"/>
      <c r="T217" s="550"/>
      <c r="U217" s="549"/>
      <c r="V217" s="550"/>
      <c r="W217" s="549"/>
      <c r="X217" s="550"/>
      <c r="Y217" s="549"/>
      <c r="Z217" s="550"/>
      <c r="AA217" s="550"/>
      <c r="AB217" s="550"/>
      <c r="AC217" s="551"/>
      <c r="AD217" s="552"/>
      <c r="AE217" s="553"/>
      <c r="AF217" s="554"/>
      <c r="AG217" s="552"/>
      <c r="AH217" s="555"/>
      <c r="AI217" s="554"/>
      <c r="AJ217" s="554"/>
      <c r="AK217" s="556"/>
      <c r="AL217" s="557"/>
      <c r="AM217" s="564" t="str">
        <f aca="false">IF(AND(P216&lt;&gt;"", OR(W216&lt;&gt;8,Y216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17" s="559"/>
      <c r="AO217" s="560"/>
      <c r="AP217" s="561"/>
      <c r="AQ217" s="126"/>
      <c r="AR217" s="126"/>
      <c r="AS217" s="126"/>
      <c r="AT217" s="126"/>
      <c r="AU217" s="126"/>
      <c r="AV217" s="126"/>
      <c r="AW217" s="126"/>
      <c r="AX217" s="560"/>
      <c r="AY217" s="560"/>
    </row>
    <row r="218" customFormat="false" ht="14.4" hidden="false" customHeight="true" outlineLevel="0" collapsed="false">
      <c r="A218" s="539"/>
      <c r="B218" s="566"/>
      <c r="C218" s="566"/>
      <c r="D218" s="566"/>
      <c r="E218" s="566"/>
      <c r="F218" s="566"/>
      <c r="G218" s="567"/>
      <c r="H218" s="567"/>
      <c r="I218" s="567"/>
      <c r="J218" s="567"/>
      <c r="K218" s="567"/>
      <c r="L218" s="542"/>
      <c r="M218" s="568"/>
      <c r="N218" s="544"/>
      <c r="O218" s="545"/>
      <c r="P218" s="546"/>
      <c r="Q218" s="547"/>
      <c r="R218" s="548"/>
      <c r="S218" s="549"/>
      <c r="T218" s="550"/>
      <c r="U218" s="549"/>
      <c r="V218" s="550"/>
      <c r="W218" s="549"/>
      <c r="X218" s="550"/>
      <c r="Y218" s="549"/>
      <c r="Z218" s="550"/>
      <c r="AA218" s="550"/>
      <c r="AB218" s="550"/>
      <c r="AC218" s="551"/>
      <c r="AD218" s="552"/>
      <c r="AE218" s="553"/>
      <c r="AF218" s="554"/>
      <c r="AG218" s="552"/>
      <c r="AH218" s="555"/>
      <c r="AI218" s="554"/>
      <c r="AJ218" s="554"/>
      <c r="AK218" s="556"/>
      <c r="AL218" s="557"/>
      <c r="AM218" s="564"/>
      <c r="AN218" s="559"/>
      <c r="AO218" s="560"/>
      <c r="AP218" s="561"/>
      <c r="AQ218" s="126"/>
      <c r="AR218" s="126"/>
      <c r="AS218" s="126"/>
      <c r="AT218" s="126"/>
      <c r="AU218" s="126"/>
      <c r="AV218" s="126"/>
      <c r="AW218" s="126"/>
      <c r="AX218" s="560"/>
      <c r="AY218" s="560"/>
    </row>
    <row r="219" customFormat="false" ht="30" hidden="false" customHeight="true" outlineLevel="0" collapsed="false">
      <c r="A219" s="539"/>
      <c r="B219" s="566"/>
      <c r="C219" s="566"/>
      <c r="D219" s="566"/>
      <c r="E219" s="566"/>
      <c r="F219" s="566"/>
      <c r="G219" s="567"/>
      <c r="H219" s="567"/>
      <c r="I219" s="567"/>
      <c r="J219" s="567"/>
      <c r="K219" s="567"/>
      <c r="L219" s="542"/>
      <c r="M219" s="568"/>
      <c r="N219" s="544"/>
      <c r="O219" s="545"/>
      <c r="P219" s="546"/>
      <c r="Q219" s="547"/>
      <c r="R219" s="548"/>
      <c r="S219" s="549"/>
      <c r="T219" s="550"/>
      <c r="U219" s="549"/>
      <c r="V219" s="550"/>
      <c r="W219" s="549"/>
      <c r="X219" s="550"/>
      <c r="Y219" s="549"/>
      <c r="Z219" s="550"/>
      <c r="AA219" s="550"/>
      <c r="AB219" s="550"/>
      <c r="AC219" s="551"/>
      <c r="AD219" s="552"/>
      <c r="AE219" s="553"/>
      <c r="AF219" s="554"/>
      <c r="AG219" s="552"/>
      <c r="AH219" s="555"/>
      <c r="AI219" s="554"/>
      <c r="AJ219" s="554"/>
      <c r="AK219" s="556"/>
      <c r="AL219" s="557"/>
      <c r="AM219" s="565" t="str">
        <f aca="false">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559"/>
      <c r="AO219" s="560"/>
      <c r="AP219" s="561"/>
      <c r="AQ219" s="126"/>
      <c r="AR219" s="126"/>
      <c r="AS219" s="126"/>
      <c r="AT219" s="126"/>
      <c r="AU219" s="126"/>
      <c r="AV219" s="126"/>
      <c r="AW219" s="126"/>
      <c r="AX219" s="560"/>
      <c r="AY219" s="560"/>
    </row>
    <row r="220" customFormat="false" ht="30" hidden="false" customHeight="true" outlineLevel="0" collapsed="false">
      <c r="A220" s="539" t="n">
        <v>53</v>
      </c>
      <c r="B220" s="566" t="str">
        <f aca="false">IF(基本情報入力シート!B92="", "",基本情報入力シート!B92)</f>
        <v/>
      </c>
      <c r="C220" s="566"/>
      <c r="D220" s="566"/>
      <c r="E220" s="566"/>
      <c r="F220" s="566"/>
      <c r="G220" s="567" t="str">
        <f aca="false">IF(基本情報入力シート!L92="", "",基本情報入力シート!L92)</f>
        <v/>
      </c>
      <c r="H220" s="567" t="str">
        <f aca="false">IF(基本情報入力シート!Q92="", "",基本情報入力シート!Q92)</f>
        <v/>
      </c>
      <c r="I220" s="567" t="str">
        <f aca="false">IF(基本情報入力シート!V92="", "",基本情報入力シート!V92)</f>
        <v/>
      </c>
      <c r="J220" s="567" t="str">
        <f aca="false">IF(基本情報入力シート!W92="", "",基本情報入力シート!W92)</f>
        <v/>
      </c>
      <c r="K220" s="567" t="str">
        <f aca="false">IF(基本情報入力シート!X92="", "",基本情報入力シート!X92)</f>
        <v/>
      </c>
      <c r="L220" s="542" t="str">
        <f aca="false">IF(基本情報入力シート!AC92=0, "",基本情報入力シート!AC92)</f>
        <v/>
      </c>
      <c r="M220" s="568" t="e">
        <f aca="false">IF(基本情報入力シート!AD92="", "",基本情報入力シート!AD92)</f>
        <v>#N/A</v>
      </c>
      <c r="N220" s="544"/>
      <c r="O220" s="545" t="e">
        <f aca="false">IFERROR(VLOOKUP(K220,【参考】数式用３!$A$2:$AD$48,MATCH(N220,【参考】数式用３!$C$4:$AD$4,0)+2,0),"")))</f>
        <v>#N/A</v>
      </c>
      <c r="P220" s="546"/>
      <c r="Q220" s="547" t="e">
        <f aca="false">IFERROR(VLOOKUP(K220,【参考】数式用３!$A$2:$AC$48,MATCH(P220,【参考】数式用３!$C$4:$AC$4,0)+2,0),"")))</f>
        <v>#N/A</v>
      </c>
      <c r="R220" s="548" t="s">
        <v>267</v>
      </c>
      <c r="S220" s="549"/>
      <c r="T220" s="550" t="s">
        <v>268</v>
      </c>
      <c r="U220" s="549"/>
      <c r="V220" s="550" t="s">
        <v>352</v>
      </c>
      <c r="W220" s="549"/>
      <c r="X220" s="550" t="s">
        <v>268</v>
      </c>
      <c r="Y220" s="549"/>
      <c r="Z220" s="550" t="s">
        <v>269</v>
      </c>
      <c r="AA220" s="550" t="s">
        <v>170</v>
      </c>
      <c r="AB220" s="550" t="str">
        <f aca="false">IF(S220&gt;=1,(W220*12+Y220)-(S220*12+U220)+1,"")</f>
        <v/>
      </c>
      <c r="AC220" s="551" t="s">
        <v>353</v>
      </c>
      <c r="AD220" s="552" t="str">
        <f aca="false">IFERROR(ROUNDDOWN(ROUND(L220*Q220,0)*M220,0)*AB220,"")</f>
        <v/>
      </c>
      <c r="AE220" s="553" t="e">
        <f aca="false">IFERROR(ROUNDDOWN(ROUNDDOWN(ROUND(L220*VLOOKUP(K220,【参考】数式用３!$A$2:$AC$48,MATCH("処遇改善加算Ⅳ",【参考】数式用３!$C$4:$O$4,0)+2,0),0)*M220,0)*AB220*0.5,0), "")),0),0),0))</f>
        <v>#N/A</v>
      </c>
      <c r="AF220" s="554"/>
      <c r="AG220" s="552" t="e">
        <f aca="false">IF(AND(AQ220&lt;&gt;"対象外", P220&lt;&gt;""),ROUNDDOWN(ROUND(L220*VLOOKUP(K220,【参考】数式用３!$A$2:$K$48,MATCH("ベア加算あり",【参考】数式用３!$C$4:$K$4,0)+2,0),0)*M220,0)*AB220,"")),0),0))</f>
        <v>#N/A</v>
      </c>
      <c r="AH220" s="555"/>
      <c r="AI220" s="554"/>
      <c r="AJ220" s="554"/>
      <c r="AK220" s="556"/>
      <c r="AL220" s="557"/>
      <c r="AM220" s="558" t="e">
        <f aca="false">IF(Q220="","",IF(Q220&lt;O220,"！加算の要件上は問題ありませんが、令和６年度末の加算率と比較して、令和７年度の加算率が低くなっています。",""))</f>
        <v>#N/A</v>
      </c>
      <c r="AN220" s="559"/>
      <c r="AO220" s="562" t="str">
        <f aca="false">IF(K220&lt;&gt;"","Q列に色付け","")</f>
        <v/>
      </c>
      <c r="AP220" s="561" t="e">
        <f aca="false">IF(AND(AE220&lt;&gt;0,AE220&lt;&gt;""),IF(AF220="○","入力済","未入力"),"")</f>
        <v>#N/A</v>
      </c>
      <c r="AQ220" s="126" t="e">
        <f aca="false">IFERROR((VLOOKUP(N220, 【参考】数式用３!$BE$5:$BE$13, 1,FALSE)), "対象外"))))</f>
        <v>#N/A</v>
      </c>
      <c r="AR220" s="126" t="e">
        <f aca="false">IF(AG220&lt;&gt;"",IF(AH220="○","入力済","未入力"),"")</f>
        <v>#N/A</v>
      </c>
      <c r="AS220" s="126" t="str">
        <f aca="false">IF(AND(P220&lt;&gt;"", AI220=""), "未入力", "入力済")</f>
        <v>入力済</v>
      </c>
      <c r="AT220" s="126" t="str">
        <f aca="false">IF(AND(P220&lt;&gt;"", P220&lt;&gt;"処遇改善加算Ⅳ", AJ220=""), "未入力", "入力済")</f>
        <v>入力済</v>
      </c>
      <c r="AU220" s="126" t="e">
        <f aca="false">IFERROR(VLOOKUP(K220, 【参考】数式用３!$BB$5:$BC$48, 2, FALSE), "")))</f>
        <v>#N/A</v>
      </c>
      <c r="AV220" s="126" t="e">
        <f aca="false">IF(AND(P220&lt;&gt;"処遇改善加算Ⅲ",P220&lt;&gt;"処遇改善加算Ⅳ", P220&lt;&gt;"", AU220&lt;&gt;"対象外"), 1,"")</f>
        <v>#N/A</v>
      </c>
      <c r="AW220" s="126" t="e">
        <f aca="false">IFERROR("_"&amp;VLOOKUP(K220, 【参考】数式用３!$AG$2:$AH$48, 2, FALSE), "")))</f>
        <v>#N/A</v>
      </c>
      <c r="AX220" s="560" t="str">
        <f aca="false">IF(AND(P220="処遇改善加算Ⅰ", AL220=""), "未入力","入力済")</f>
        <v>入力済</v>
      </c>
      <c r="AY220" s="560" t="str">
        <f aca="false">G220</f>
        <v/>
      </c>
    </row>
    <row r="221" customFormat="false" ht="14.4" hidden="false" customHeight="true" outlineLevel="0" collapsed="false">
      <c r="A221" s="539"/>
      <c r="B221" s="566"/>
      <c r="C221" s="566"/>
      <c r="D221" s="566"/>
      <c r="E221" s="566"/>
      <c r="F221" s="566"/>
      <c r="G221" s="567"/>
      <c r="H221" s="567"/>
      <c r="I221" s="567"/>
      <c r="J221" s="567"/>
      <c r="K221" s="567"/>
      <c r="L221" s="542"/>
      <c r="M221" s="568"/>
      <c r="N221" s="544"/>
      <c r="O221" s="545"/>
      <c r="P221" s="546"/>
      <c r="Q221" s="547"/>
      <c r="R221" s="548"/>
      <c r="S221" s="549"/>
      <c r="T221" s="550"/>
      <c r="U221" s="549"/>
      <c r="V221" s="550"/>
      <c r="W221" s="549"/>
      <c r="X221" s="550"/>
      <c r="Y221" s="549"/>
      <c r="Z221" s="550"/>
      <c r="AA221" s="550"/>
      <c r="AB221" s="550"/>
      <c r="AC221" s="551"/>
      <c r="AD221" s="552"/>
      <c r="AE221" s="553"/>
      <c r="AF221" s="554"/>
      <c r="AG221" s="552"/>
      <c r="AH221" s="555"/>
      <c r="AI221" s="554"/>
      <c r="AJ221" s="554"/>
      <c r="AK221" s="556"/>
      <c r="AL221" s="557"/>
      <c r="AM221" s="564" t="str">
        <f aca="false">IF(AND(P220&lt;&gt;"", OR(W220&lt;&gt;8,Y220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21" s="559"/>
      <c r="AO221" s="562"/>
      <c r="AP221" s="561"/>
      <c r="AQ221" s="126"/>
      <c r="AR221" s="126"/>
      <c r="AS221" s="126"/>
      <c r="AT221" s="126"/>
      <c r="AU221" s="126"/>
      <c r="AV221" s="126"/>
      <c r="AW221" s="126"/>
      <c r="AX221" s="560"/>
      <c r="AY221" s="560"/>
    </row>
    <row r="222" customFormat="false" ht="14.4" hidden="false" customHeight="true" outlineLevel="0" collapsed="false">
      <c r="A222" s="539"/>
      <c r="B222" s="566"/>
      <c r="C222" s="566"/>
      <c r="D222" s="566"/>
      <c r="E222" s="566"/>
      <c r="F222" s="566"/>
      <c r="G222" s="567"/>
      <c r="H222" s="567"/>
      <c r="I222" s="567"/>
      <c r="J222" s="567"/>
      <c r="K222" s="567"/>
      <c r="L222" s="542"/>
      <c r="M222" s="568"/>
      <c r="N222" s="544"/>
      <c r="O222" s="545"/>
      <c r="P222" s="546"/>
      <c r="Q222" s="547"/>
      <c r="R222" s="548"/>
      <c r="S222" s="549"/>
      <c r="T222" s="550"/>
      <c r="U222" s="549"/>
      <c r="V222" s="550"/>
      <c r="W222" s="549"/>
      <c r="X222" s="550"/>
      <c r="Y222" s="549"/>
      <c r="Z222" s="550"/>
      <c r="AA222" s="550"/>
      <c r="AB222" s="550"/>
      <c r="AC222" s="551"/>
      <c r="AD222" s="552"/>
      <c r="AE222" s="553"/>
      <c r="AF222" s="554"/>
      <c r="AG222" s="552"/>
      <c r="AH222" s="555"/>
      <c r="AI222" s="554"/>
      <c r="AJ222" s="554"/>
      <c r="AK222" s="556"/>
      <c r="AL222" s="557"/>
      <c r="AM222" s="564"/>
      <c r="AN222" s="559"/>
      <c r="AO222" s="562"/>
      <c r="AP222" s="561"/>
      <c r="AQ222" s="126"/>
      <c r="AR222" s="126"/>
      <c r="AS222" s="126"/>
      <c r="AT222" s="126"/>
      <c r="AU222" s="126"/>
      <c r="AV222" s="126"/>
      <c r="AW222" s="126"/>
      <c r="AX222" s="560"/>
      <c r="AY222" s="560"/>
    </row>
    <row r="223" customFormat="false" ht="30" hidden="false" customHeight="true" outlineLevel="0" collapsed="false">
      <c r="A223" s="539"/>
      <c r="B223" s="566"/>
      <c r="C223" s="566"/>
      <c r="D223" s="566"/>
      <c r="E223" s="566"/>
      <c r="F223" s="566"/>
      <c r="G223" s="567"/>
      <c r="H223" s="567"/>
      <c r="I223" s="567"/>
      <c r="J223" s="567"/>
      <c r="K223" s="567"/>
      <c r="L223" s="542"/>
      <c r="M223" s="568"/>
      <c r="N223" s="544"/>
      <c r="O223" s="545"/>
      <c r="P223" s="546"/>
      <c r="Q223" s="547"/>
      <c r="R223" s="548"/>
      <c r="S223" s="549"/>
      <c r="T223" s="550"/>
      <c r="U223" s="549"/>
      <c r="V223" s="550"/>
      <c r="W223" s="549"/>
      <c r="X223" s="550"/>
      <c r="Y223" s="549"/>
      <c r="Z223" s="550"/>
      <c r="AA223" s="550"/>
      <c r="AB223" s="550"/>
      <c r="AC223" s="551"/>
      <c r="AD223" s="552"/>
      <c r="AE223" s="553"/>
      <c r="AF223" s="554"/>
      <c r="AG223" s="552"/>
      <c r="AH223" s="555"/>
      <c r="AI223" s="554"/>
      <c r="AJ223" s="554"/>
      <c r="AK223" s="556"/>
      <c r="AL223" s="557"/>
      <c r="AM223" s="565" t="str">
        <f aca="false">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559"/>
      <c r="AO223" s="562"/>
      <c r="AP223" s="561"/>
      <c r="AQ223" s="126"/>
      <c r="AR223" s="126"/>
      <c r="AS223" s="126"/>
      <c r="AT223" s="126"/>
      <c r="AU223" s="126"/>
      <c r="AV223" s="126"/>
      <c r="AW223" s="126"/>
      <c r="AX223" s="560"/>
      <c r="AY223" s="560"/>
    </row>
    <row r="224" customFormat="false" ht="30" hidden="false" customHeight="true" outlineLevel="0" collapsed="false">
      <c r="A224" s="539" t="n">
        <v>54</v>
      </c>
      <c r="B224" s="566" t="str">
        <f aca="false">IF(基本情報入力シート!B93="", "",基本情報入力シート!B93)</f>
        <v/>
      </c>
      <c r="C224" s="566"/>
      <c r="D224" s="566"/>
      <c r="E224" s="566"/>
      <c r="F224" s="566"/>
      <c r="G224" s="567" t="str">
        <f aca="false">IF(基本情報入力シート!L93="", "",基本情報入力シート!L93)</f>
        <v/>
      </c>
      <c r="H224" s="567" t="str">
        <f aca="false">IF(基本情報入力シート!Q93="", "",基本情報入力シート!Q93)</f>
        <v/>
      </c>
      <c r="I224" s="567" t="str">
        <f aca="false">IF(基本情報入力シート!V93="", "",基本情報入力シート!V93)</f>
        <v/>
      </c>
      <c r="J224" s="567" t="str">
        <f aca="false">IF(基本情報入力シート!W93="", "",基本情報入力シート!W93)</f>
        <v/>
      </c>
      <c r="K224" s="567" t="str">
        <f aca="false">IF(基本情報入力シート!X93="", "",基本情報入力シート!X93)</f>
        <v/>
      </c>
      <c r="L224" s="542" t="str">
        <f aca="false">IF(基本情報入力シート!AC93=0, "",基本情報入力シート!AC93)</f>
        <v/>
      </c>
      <c r="M224" s="568" t="e">
        <f aca="false">IF(基本情報入力シート!AD93="", "",基本情報入力シート!AD93)</f>
        <v>#N/A</v>
      </c>
      <c r="N224" s="544"/>
      <c r="O224" s="545" t="e">
        <f aca="false">IFERROR(VLOOKUP(K224,【参考】数式用３!$A$2:$AD$48,MATCH(N224,【参考】数式用３!$C$4:$AD$4,0)+2,0),"")))</f>
        <v>#N/A</v>
      </c>
      <c r="P224" s="546"/>
      <c r="Q224" s="547" t="e">
        <f aca="false">IFERROR(VLOOKUP(K224,【参考】数式用３!$A$2:$AC$48,MATCH(P224,【参考】数式用３!$C$4:$AC$4,0)+2,0),"")))</f>
        <v>#N/A</v>
      </c>
      <c r="R224" s="548" t="s">
        <v>267</v>
      </c>
      <c r="S224" s="549"/>
      <c r="T224" s="550" t="s">
        <v>268</v>
      </c>
      <c r="U224" s="549"/>
      <c r="V224" s="550" t="s">
        <v>352</v>
      </c>
      <c r="W224" s="549"/>
      <c r="X224" s="550" t="s">
        <v>268</v>
      </c>
      <c r="Y224" s="549"/>
      <c r="Z224" s="550" t="s">
        <v>269</v>
      </c>
      <c r="AA224" s="550" t="s">
        <v>170</v>
      </c>
      <c r="AB224" s="550" t="str">
        <f aca="false">IF(S224&gt;=1,(W224*12+Y224)-(S224*12+U224)+1,"")</f>
        <v/>
      </c>
      <c r="AC224" s="551" t="s">
        <v>353</v>
      </c>
      <c r="AD224" s="552" t="str">
        <f aca="false">IFERROR(ROUNDDOWN(ROUND(L224*Q224,0)*M224,0)*AB224,"")</f>
        <v/>
      </c>
      <c r="AE224" s="553" t="e">
        <f aca="false">IFERROR(ROUNDDOWN(ROUNDDOWN(ROUND(L224*VLOOKUP(K224,【参考】数式用３!$A$2:$AC$48,MATCH("処遇改善加算Ⅳ",【参考】数式用３!$C$4:$O$4,0)+2,0),0)*M224,0)*AB224*0.5,0), "")),0),0),0))</f>
        <v>#N/A</v>
      </c>
      <c r="AF224" s="554"/>
      <c r="AG224" s="552" t="e">
        <f aca="false">IF(AND(AQ224&lt;&gt;"対象外", P224&lt;&gt;""),ROUNDDOWN(ROUND(L224*VLOOKUP(K224,【参考】数式用３!$A$2:$K$48,MATCH("ベア加算あり",【参考】数式用３!$C$4:$K$4,0)+2,0),0)*M224,0)*AB224,"")),0),0))</f>
        <v>#N/A</v>
      </c>
      <c r="AH224" s="555"/>
      <c r="AI224" s="554"/>
      <c r="AJ224" s="554"/>
      <c r="AK224" s="556"/>
      <c r="AL224" s="557"/>
      <c r="AM224" s="558" t="e">
        <f aca="false">IF(Q224="","",IF(Q224&lt;O224,"！加算の要件上は問題ありませんが、令和６年度末の加算率と比較して、令和７年度の加算率が低くなっています。",""))</f>
        <v>#N/A</v>
      </c>
      <c r="AN224" s="559"/>
      <c r="AO224" s="560" t="str">
        <f aca="false">IF(K224&lt;&gt;"","Q列に色付け","")</f>
        <v/>
      </c>
      <c r="AP224" s="561" t="e">
        <f aca="false">IF(AND(AE224&lt;&gt;0,AE224&lt;&gt;""),IF(AF224="○","入力済","未入力"),"")</f>
        <v>#N/A</v>
      </c>
      <c r="AQ224" s="126" t="e">
        <f aca="false">IFERROR((VLOOKUP(N224, 【参考】数式用３!$BE$5:$BE$13, 1,FALSE)), "対象外"))))</f>
        <v>#N/A</v>
      </c>
      <c r="AR224" s="126" t="e">
        <f aca="false">IF(AG224&lt;&gt;"",IF(AH224="○","入力済","未入力"),"")</f>
        <v>#N/A</v>
      </c>
      <c r="AS224" s="126" t="str">
        <f aca="false">IF(AND(P224&lt;&gt;"", AI224=""), "未入力", "入力済")</f>
        <v>入力済</v>
      </c>
      <c r="AT224" s="126" t="str">
        <f aca="false">IF(AND(P224&lt;&gt;"", P224&lt;&gt;"処遇改善加算Ⅳ", AJ224=""), "未入力", "入力済")</f>
        <v>入力済</v>
      </c>
      <c r="AU224" s="126" t="e">
        <f aca="false">IFERROR(VLOOKUP(K224, 【参考】数式用３!$BB$5:$BC$48, 2, FALSE), "")))</f>
        <v>#N/A</v>
      </c>
      <c r="AV224" s="126" t="e">
        <f aca="false">IF(AND(P224&lt;&gt;"処遇改善加算Ⅲ",P224&lt;&gt;"処遇改善加算Ⅳ", P224&lt;&gt;"", AU224&lt;&gt;"対象外"), 1,"")</f>
        <v>#N/A</v>
      </c>
      <c r="AW224" s="126" t="e">
        <f aca="false">IFERROR("_"&amp;VLOOKUP(K224, 【参考】数式用３!$AG$2:$AH$48, 2, FALSE), "")))</f>
        <v>#N/A</v>
      </c>
      <c r="AX224" s="560" t="str">
        <f aca="false">IF(AND(P224="処遇改善加算Ⅰ", AL224=""), "未入力","入力済")</f>
        <v>入力済</v>
      </c>
      <c r="AY224" s="560" t="str">
        <f aca="false">G224</f>
        <v/>
      </c>
    </row>
    <row r="225" customFormat="false" ht="14.4" hidden="false" customHeight="true" outlineLevel="0" collapsed="false">
      <c r="A225" s="539"/>
      <c r="B225" s="566"/>
      <c r="C225" s="566"/>
      <c r="D225" s="566"/>
      <c r="E225" s="566"/>
      <c r="F225" s="566"/>
      <c r="G225" s="567"/>
      <c r="H225" s="567"/>
      <c r="I225" s="567"/>
      <c r="J225" s="567"/>
      <c r="K225" s="567"/>
      <c r="L225" s="542"/>
      <c r="M225" s="568"/>
      <c r="N225" s="544"/>
      <c r="O225" s="545"/>
      <c r="P225" s="546"/>
      <c r="Q225" s="547"/>
      <c r="R225" s="548"/>
      <c r="S225" s="549"/>
      <c r="T225" s="550"/>
      <c r="U225" s="549"/>
      <c r="V225" s="550"/>
      <c r="W225" s="549"/>
      <c r="X225" s="550"/>
      <c r="Y225" s="549"/>
      <c r="Z225" s="550"/>
      <c r="AA225" s="550"/>
      <c r="AB225" s="550"/>
      <c r="AC225" s="551"/>
      <c r="AD225" s="552"/>
      <c r="AE225" s="553"/>
      <c r="AF225" s="554"/>
      <c r="AG225" s="552"/>
      <c r="AH225" s="555"/>
      <c r="AI225" s="554"/>
      <c r="AJ225" s="554"/>
      <c r="AK225" s="556"/>
      <c r="AL225" s="557"/>
      <c r="AM225" s="564" t="str">
        <f aca="false">IF(AND(P224&lt;&gt;"", OR(W224&lt;&gt;8,Y224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25" s="559"/>
      <c r="AO225" s="560"/>
      <c r="AP225" s="561"/>
      <c r="AQ225" s="126"/>
      <c r="AR225" s="126"/>
      <c r="AS225" s="126"/>
      <c r="AT225" s="126"/>
      <c r="AU225" s="126"/>
      <c r="AV225" s="126"/>
      <c r="AW225" s="126"/>
      <c r="AX225" s="560"/>
      <c r="AY225" s="560"/>
    </row>
    <row r="226" customFormat="false" ht="14.4" hidden="false" customHeight="true" outlineLevel="0" collapsed="false">
      <c r="A226" s="539"/>
      <c r="B226" s="566"/>
      <c r="C226" s="566"/>
      <c r="D226" s="566"/>
      <c r="E226" s="566"/>
      <c r="F226" s="566"/>
      <c r="G226" s="567"/>
      <c r="H226" s="567"/>
      <c r="I226" s="567"/>
      <c r="J226" s="567"/>
      <c r="K226" s="567"/>
      <c r="L226" s="542"/>
      <c r="M226" s="568"/>
      <c r="N226" s="544"/>
      <c r="O226" s="545"/>
      <c r="P226" s="546"/>
      <c r="Q226" s="547"/>
      <c r="R226" s="548"/>
      <c r="S226" s="549"/>
      <c r="T226" s="550"/>
      <c r="U226" s="549"/>
      <c r="V226" s="550"/>
      <c r="W226" s="549"/>
      <c r="X226" s="550"/>
      <c r="Y226" s="549"/>
      <c r="Z226" s="550"/>
      <c r="AA226" s="550"/>
      <c r="AB226" s="550"/>
      <c r="AC226" s="551"/>
      <c r="AD226" s="552"/>
      <c r="AE226" s="553"/>
      <c r="AF226" s="554"/>
      <c r="AG226" s="552"/>
      <c r="AH226" s="555"/>
      <c r="AI226" s="554"/>
      <c r="AJ226" s="554"/>
      <c r="AK226" s="556"/>
      <c r="AL226" s="557"/>
      <c r="AM226" s="564"/>
      <c r="AN226" s="559"/>
      <c r="AO226" s="560"/>
      <c r="AP226" s="561"/>
      <c r="AQ226" s="126"/>
      <c r="AR226" s="126"/>
      <c r="AS226" s="126"/>
      <c r="AT226" s="126"/>
      <c r="AU226" s="126"/>
      <c r="AV226" s="126"/>
      <c r="AW226" s="126"/>
      <c r="AX226" s="560"/>
      <c r="AY226" s="560"/>
    </row>
    <row r="227" customFormat="false" ht="30" hidden="false" customHeight="true" outlineLevel="0" collapsed="false">
      <c r="A227" s="539"/>
      <c r="B227" s="566"/>
      <c r="C227" s="566"/>
      <c r="D227" s="566"/>
      <c r="E227" s="566"/>
      <c r="F227" s="566"/>
      <c r="G227" s="567"/>
      <c r="H227" s="567"/>
      <c r="I227" s="567"/>
      <c r="J227" s="567"/>
      <c r="K227" s="567"/>
      <c r="L227" s="542"/>
      <c r="M227" s="568"/>
      <c r="N227" s="544"/>
      <c r="O227" s="545"/>
      <c r="P227" s="546"/>
      <c r="Q227" s="547"/>
      <c r="R227" s="548"/>
      <c r="S227" s="549"/>
      <c r="T227" s="550"/>
      <c r="U227" s="549"/>
      <c r="V227" s="550"/>
      <c r="W227" s="549"/>
      <c r="X227" s="550"/>
      <c r="Y227" s="549"/>
      <c r="Z227" s="550"/>
      <c r="AA227" s="550"/>
      <c r="AB227" s="550"/>
      <c r="AC227" s="551"/>
      <c r="AD227" s="552"/>
      <c r="AE227" s="553"/>
      <c r="AF227" s="554"/>
      <c r="AG227" s="552"/>
      <c r="AH227" s="555"/>
      <c r="AI227" s="554"/>
      <c r="AJ227" s="554"/>
      <c r="AK227" s="556"/>
      <c r="AL227" s="557"/>
      <c r="AM227" s="565" t="str">
        <f aca="false">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559"/>
      <c r="AO227" s="560"/>
      <c r="AP227" s="561"/>
      <c r="AQ227" s="126"/>
      <c r="AR227" s="126"/>
      <c r="AS227" s="126"/>
      <c r="AT227" s="126"/>
      <c r="AU227" s="126"/>
      <c r="AV227" s="126"/>
      <c r="AW227" s="126"/>
      <c r="AX227" s="560"/>
      <c r="AY227" s="560"/>
    </row>
    <row r="228" customFormat="false" ht="30" hidden="false" customHeight="true" outlineLevel="0" collapsed="false">
      <c r="A228" s="539" t="n">
        <v>55</v>
      </c>
      <c r="B228" s="566" t="str">
        <f aca="false">IF(基本情報入力シート!B94="", "",基本情報入力シート!B94)</f>
        <v/>
      </c>
      <c r="C228" s="566"/>
      <c r="D228" s="566"/>
      <c r="E228" s="566"/>
      <c r="F228" s="566"/>
      <c r="G228" s="567" t="str">
        <f aca="false">IF(基本情報入力シート!L94="", "",基本情報入力シート!L94)</f>
        <v/>
      </c>
      <c r="H228" s="567" t="str">
        <f aca="false">IF(基本情報入力シート!Q94="", "",基本情報入力シート!Q94)</f>
        <v/>
      </c>
      <c r="I228" s="567" t="str">
        <f aca="false">IF(基本情報入力シート!V94="", "",基本情報入力シート!V94)</f>
        <v/>
      </c>
      <c r="J228" s="567" t="str">
        <f aca="false">IF(基本情報入力シート!W94="", "",基本情報入力シート!W94)</f>
        <v/>
      </c>
      <c r="K228" s="567" t="str">
        <f aca="false">IF(基本情報入力シート!X94="", "",基本情報入力シート!X94)</f>
        <v/>
      </c>
      <c r="L228" s="542" t="str">
        <f aca="false">IF(基本情報入力シート!AC94=0, "",基本情報入力シート!AC94)</f>
        <v/>
      </c>
      <c r="M228" s="568" t="e">
        <f aca="false">IF(基本情報入力シート!AD94="", "",基本情報入力シート!AD94)</f>
        <v>#N/A</v>
      </c>
      <c r="N228" s="544"/>
      <c r="O228" s="545" t="e">
        <f aca="false">IFERROR(VLOOKUP(K228,【参考】数式用３!$A$2:$AD$48,MATCH(N228,【参考】数式用３!$C$4:$AD$4,0)+2,0),"")))</f>
        <v>#N/A</v>
      </c>
      <c r="P228" s="546"/>
      <c r="Q228" s="547" t="e">
        <f aca="false">IFERROR(VLOOKUP(K228,【参考】数式用３!$A$2:$AC$48,MATCH(P228,【参考】数式用３!$C$4:$AC$4,0)+2,0),"")))</f>
        <v>#N/A</v>
      </c>
      <c r="R228" s="548" t="s">
        <v>267</v>
      </c>
      <c r="S228" s="549"/>
      <c r="T228" s="550" t="s">
        <v>268</v>
      </c>
      <c r="U228" s="549"/>
      <c r="V228" s="550" t="s">
        <v>352</v>
      </c>
      <c r="W228" s="549"/>
      <c r="X228" s="550" t="s">
        <v>268</v>
      </c>
      <c r="Y228" s="549"/>
      <c r="Z228" s="550" t="s">
        <v>269</v>
      </c>
      <c r="AA228" s="550" t="s">
        <v>170</v>
      </c>
      <c r="AB228" s="550" t="str">
        <f aca="false">IF(S228&gt;=1,(W228*12+Y228)-(S228*12+U228)+1,"")</f>
        <v/>
      </c>
      <c r="AC228" s="551" t="s">
        <v>353</v>
      </c>
      <c r="AD228" s="552" t="str">
        <f aca="false">IFERROR(ROUNDDOWN(ROUND(L228*Q228,0)*M228,0)*AB228,"")</f>
        <v/>
      </c>
      <c r="AE228" s="553" t="e">
        <f aca="false">IFERROR(ROUNDDOWN(ROUNDDOWN(ROUND(L228*VLOOKUP(K228,【参考】数式用３!$A$2:$AC$48,MATCH("処遇改善加算Ⅳ",【参考】数式用３!$C$4:$O$4,0)+2,0),0)*M228,0)*AB228*0.5,0), "")),0),0),0))</f>
        <v>#N/A</v>
      </c>
      <c r="AF228" s="554"/>
      <c r="AG228" s="552" t="e">
        <f aca="false">IF(AND(AQ228&lt;&gt;"対象外", P228&lt;&gt;""),ROUNDDOWN(ROUND(L228*VLOOKUP(K228,【参考】数式用３!$A$2:$K$48,MATCH("ベア加算あり",【参考】数式用３!$C$4:$K$4,0)+2,0),0)*M228,0)*AB228,"")),0),0))</f>
        <v>#N/A</v>
      </c>
      <c r="AH228" s="555"/>
      <c r="AI228" s="554"/>
      <c r="AJ228" s="554"/>
      <c r="AK228" s="556"/>
      <c r="AL228" s="557"/>
      <c r="AM228" s="558" t="e">
        <f aca="false">IF(Q228="","",IF(Q228&lt;O228,"！加算の要件上は問題ありませんが、令和６年度末の加算率と比較して、令和７年度の加算率が低くなっています。",""))</f>
        <v>#N/A</v>
      </c>
      <c r="AN228" s="559"/>
      <c r="AO228" s="560" t="str">
        <f aca="false">IF(K228&lt;&gt;"","Q列に色付け","")</f>
        <v/>
      </c>
      <c r="AP228" s="561" t="e">
        <f aca="false">IF(AND(AE228&lt;&gt;0,AE228&lt;&gt;""),IF(AF228="○","入力済","未入力"),"")</f>
        <v>#N/A</v>
      </c>
      <c r="AQ228" s="126" t="e">
        <f aca="false">IFERROR((VLOOKUP(N228, 【参考】数式用３!$BE$5:$BE$13, 1,FALSE)), "対象外"))))</f>
        <v>#N/A</v>
      </c>
      <c r="AR228" s="126" t="e">
        <f aca="false">IF(AG228&lt;&gt;"",IF(AH228="○","入力済","未入力"),"")</f>
        <v>#N/A</v>
      </c>
      <c r="AS228" s="126" t="str">
        <f aca="false">IF(AND(P228&lt;&gt;"", AI228=""), "未入力", "入力済")</f>
        <v>入力済</v>
      </c>
      <c r="AT228" s="126" t="str">
        <f aca="false">IF(AND(P228&lt;&gt;"", P228&lt;&gt;"処遇改善加算Ⅳ", AJ228=""), "未入力", "入力済")</f>
        <v>入力済</v>
      </c>
      <c r="AU228" s="126" t="e">
        <f aca="false">IFERROR(VLOOKUP(K228, 【参考】数式用３!$BB$5:$BC$48, 2, FALSE), "")))</f>
        <v>#N/A</v>
      </c>
      <c r="AV228" s="126" t="e">
        <f aca="false">IF(AND(P228&lt;&gt;"処遇改善加算Ⅲ",P228&lt;&gt;"処遇改善加算Ⅳ", P228&lt;&gt;"", AU228&lt;&gt;"対象外"), 1,"")</f>
        <v>#N/A</v>
      </c>
      <c r="AW228" s="126" t="e">
        <f aca="false">IFERROR("_"&amp;VLOOKUP(K228, 【参考】数式用３!$AG$2:$AH$48, 2, FALSE), "")))</f>
        <v>#N/A</v>
      </c>
      <c r="AX228" s="560" t="str">
        <f aca="false">IF(AND(P228="処遇改善加算Ⅰ", AL228=""), "未入力","入力済")</f>
        <v>入力済</v>
      </c>
      <c r="AY228" s="560" t="str">
        <f aca="false">G228</f>
        <v/>
      </c>
    </row>
    <row r="229" customFormat="false" ht="14.4" hidden="false" customHeight="true" outlineLevel="0" collapsed="false">
      <c r="A229" s="539"/>
      <c r="B229" s="566"/>
      <c r="C229" s="566"/>
      <c r="D229" s="566"/>
      <c r="E229" s="566"/>
      <c r="F229" s="566"/>
      <c r="G229" s="567"/>
      <c r="H229" s="567"/>
      <c r="I229" s="567"/>
      <c r="J229" s="567"/>
      <c r="K229" s="567"/>
      <c r="L229" s="542"/>
      <c r="M229" s="568"/>
      <c r="N229" s="544"/>
      <c r="O229" s="545"/>
      <c r="P229" s="546"/>
      <c r="Q229" s="547"/>
      <c r="R229" s="548"/>
      <c r="S229" s="549"/>
      <c r="T229" s="550"/>
      <c r="U229" s="549"/>
      <c r="V229" s="550"/>
      <c r="W229" s="549"/>
      <c r="X229" s="550"/>
      <c r="Y229" s="549"/>
      <c r="Z229" s="550"/>
      <c r="AA229" s="550"/>
      <c r="AB229" s="550"/>
      <c r="AC229" s="551"/>
      <c r="AD229" s="552"/>
      <c r="AE229" s="553"/>
      <c r="AF229" s="554"/>
      <c r="AG229" s="552"/>
      <c r="AH229" s="555"/>
      <c r="AI229" s="554"/>
      <c r="AJ229" s="554"/>
      <c r="AK229" s="556"/>
      <c r="AL229" s="557"/>
      <c r="AM229" s="564" t="str">
        <f aca="false">IF(AND(P228&lt;&gt;"", OR(W228&lt;&gt;8,Y228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29" s="559"/>
      <c r="AO229" s="560"/>
      <c r="AP229" s="561"/>
      <c r="AQ229" s="126"/>
      <c r="AR229" s="126"/>
      <c r="AS229" s="126"/>
      <c r="AT229" s="126"/>
      <c r="AU229" s="126"/>
      <c r="AV229" s="126"/>
      <c r="AW229" s="126"/>
      <c r="AX229" s="560"/>
      <c r="AY229" s="560"/>
    </row>
    <row r="230" customFormat="false" ht="14.4" hidden="false" customHeight="true" outlineLevel="0" collapsed="false">
      <c r="A230" s="539"/>
      <c r="B230" s="566"/>
      <c r="C230" s="566"/>
      <c r="D230" s="566"/>
      <c r="E230" s="566"/>
      <c r="F230" s="566"/>
      <c r="G230" s="567"/>
      <c r="H230" s="567"/>
      <c r="I230" s="567"/>
      <c r="J230" s="567"/>
      <c r="K230" s="567"/>
      <c r="L230" s="542"/>
      <c r="M230" s="568"/>
      <c r="N230" s="544"/>
      <c r="O230" s="545"/>
      <c r="P230" s="546"/>
      <c r="Q230" s="547"/>
      <c r="R230" s="548"/>
      <c r="S230" s="549"/>
      <c r="T230" s="550"/>
      <c r="U230" s="549"/>
      <c r="V230" s="550"/>
      <c r="W230" s="549"/>
      <c r="X230" s="550"/>
      <c r="Y230" s="549"/>
      <c r="Z230" s="550"/>
      <c r="AA230" s="550"/>
      <c r="AB230" s="550"/>
      <c r="AC230" s="551"/>
      <c r="AD230" s="552"/>
      <c r="AE230" s="553"/>
      <c r="AF230" s="554"/>
      <c r="AG230" s="552"/>
      <c r="AH230" s="555"/>
      <c r="AI230" s="554"/>
      <c r="AJ230" s="554"/>
      <c r="AK230" s="556"/>
      <c r="AL230" s="557"/>
      <c r="AM230" s="564"/>
      <c r="AN230" s="559"/>
      <c r="AO230" s="560"/>
      <c r="AP230" s="561"/>
      <c r="AQ230" s="126"/>
      <c r="AR230" s="126"/>
      <c r="AS230" s="126"/>
      <c r="AT230" s="126"/>
      <c r="AU230" s="126"/>
      <c r="AV230" s="126"/>
      <c r="AW230" s="126"/>
      <c r="AX230" s="560"/>
      <c r="AY230" s="560"/>
    </row>
    <row r="231" customFormat="false" ht="30" hidden="false" customHeight="true" outlineLevel="0" collapsed="false">
      <c r="A231" s="539"/>
      <c r="B231" s="566"/>
      <c r="C231" s="566"/>
      <c r="D231" s="566"/>
      <c r="E231" s="566"/>
      <c r="F231" s="566"/>
      <c r="G231" s="567"/>
      <c r="H231" s="567"/>
      <c r="I231" s="567"/>
      <c r="J231" s="567"/>
      <c r="K231" s="567"/>
      <c r="L231" s="542"/>
      <c r="M231" s="568"/>
      <c r="N231" s="544"/>
      <c r="O231" s="545"/>
      <c r="P231" s="546"/>
      <c r="Q231" s="547"/>
      <c r="R231" s="548"/>
      <c r="S231" s="549"/>
      <c r="T231" s="550"/>
      <c r="U231" s="549"/>
      <c r="V231" s="550"/>
      <c r="W231" s="549"/>
      <c r="X231" s="550"/>
      <c r="Y231" s="549"/>
      <c r="Z231" s="550"/>
      <c r="AA231" s="550"/>
      <c r="AB231" s="550"/>
      <c r="AC231" s="551"/>
      <c r="AD231" s="552"/>
      <c r="AE231" s="553"/>
      <c r="AF231" s="554"/>
      <c r="AG231" s="552"/>
      <c r="AH231" s="555"/>
      <c r="AI231" s="554"/>
      <c r="AJ231" s="554"/>
      <c r="AK231" s="556"/>
      <c r="AL231" s="557"/>
      <c r="AM231" s="565" t="str">
        <f aca="false">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559"/>
      <c r="AO231" s="560"/>
      <c r="AP231" s="561"/>
      <c r="AQ231" s="126"/>
      <c r="AR231" s="126"/>
      <c r="AS231" s="126"/>
      <c r="AT231" s="126"/>
      <c r="AU231" s="126"/>
      <c r="AV231" s="126"/>
      <c r="AW231" s="126"/>
      <c r="AX231" s="560"/>
      <c r="AY231" s="560"/>
    </row>
    <row r="232" customFormat="false" ht="30" hidden="false" customHeight="true" outlineLevel="0" collapsed="false">
      <c r="A232" s="539" t="n">
        <v>56</v>
      </c>
      <c r="B232" s="566" t="str">
        <f aca="false">IF(基本情報入力シート!B95="", "",基本情報入力シート!B95)</f>
        <v/>
      </c>
      <c r="C232" s="566"/>
      <c r="D232" s="566"/>
      <c r="E232" s="566"/>
      <c r="F232" s="566"/>
      <c r="G232" s="567" t="str">
        <f aca="false">IF(基本情報入力シート!L95="", "",基本情報入力シート!L95)</f>
        <v/>
      </c>
      <c r="H232" s="567" t="str">
        <f aca="false">IF(基本情報入力シート!Q95="", "",基本情報入力シート!Q95)</f>
        <v/>
      </c>
      <c r="I232" s="567" t="str">
        <f aca="false">IF(基本情報入力シート!V95="", "",基本情報入力シート!V95)</f>
        <v/>
      </c>
      <c r="J232" s="567" t="str">
        <f aca="false">IF(基本情報入力シート!W95="", "",基本情報入力シート!W95)</f>
        <v/>
      </c>
      <c r="K232" s="567" t="str">
        <f aca="false">IF(基本情報入力シート!X95="", "",基本情報入力シート!X95)</f>
        <v/>
      </c>
      <c r="L232" s="542" t="str">
        <f aca="false">IF(基本情報入力シート!AC95=0, "",基本情報入力シート!AC95)</f>
        <v/>
      </c>
      <c r="M232" s="568" t="e">
        <f aca="false">IF(基本情報入力シート!AD95="", "",基本情報入力シート!AD95)</f>
        <v>#N/A</v>
      </c>
      <c r="N232" s="544"/>
      <c r="O232" s="545" t="e">
        <f aca="false">IFERROR(VLOOKUP(K232,【参考】数式用３!$A$2:$AD$48,MATCH(N232,【参考】数式用３!$C$4:$AD$4,0)+2,0),"")))</f>
        <v>#N/A</v>
      </c>
      <c r="P232" s="546"/>
      <c r="Q232" s="547" t="e">
        <f aca="false">IFERROR(VLOOKUP(K232,【参考】数式用３!$A$2:$AC$48,MATCH(P232,【参考】数式用３!$C$4:$AC$4,0)+2,0),"")))</f>
        <v>#N/A</v>
      </c>
      <c r="R232" s="548" t="s">
        <v>267</v>
      </c>
      <c r="S232" s="549"/>
      <c r="T232" s="550" t="s">
        <v>268</v>
      </c>
      <c r="U232" s="549"/>
      <c r="V232" s="550" t="s">
        <v>352</v>
      </c>
      <c r="W232" s="549"/>
      <c r="X232" s="550" t="s">
        <v>268</v>
      </c>
      <c r="Y232" s="549"/>
      <c r="Z232" s="550" t="s">
        <v>269</v>
      </c>
      <c r="AA232" s="550" t="s">
        <v>170</v>
      </c>
      <c r="AB232" s="550" t="str">
        <f aca="false">IF(S232&gt;=1,(W232*12+Y232)-(S232*12+U232)+1,"")</f>
        <v/>
      </c>
      <c r="AC232" s="551" t="s">
        <v>353</v>
      </c>
      <c r="AD232" s="552" t="str">
        <f aca="false">IFERROR(ROUNDDOWN(ROUND(L232*Q232,0)*M232,0)*AB232,"")</f>
        <v/>
      </c>
      <c r="AE232" s="553" t="e">
        <f aca="false">IFERROR(ROUNDDOWN(ROUNDDOWN(ROUND(L232*VLOOKUP(K232,【参考】数式用３!$A$2:$AC$48,MATCH("処遇改善加算Ⅳ",【参考】数式用３!$C$4:$O$4,0)+2,0),0)*M232,0)*AB232*0.5,0), "")),0),0),0))</f>
        <v>#N/A</v>
      </c>
      <c r="AF232" s="554"/>
      <c r="AG232" s="552" t="e">
        <f aca="false">IF(AND(AQ232&lt;&gt;"対象外", P232&lt;&gt;""),ROUNDDOWN(ROUND(L232*VLOOKUP(K232,【参考】数式用３!$A$2:$K$48,MATCH("ベア加算あり",【参考】数式用３!$C$4:$K$4,0)+2,0),0)*M232,0)*AB232,"")),0),0))</f>
        <v>#N/A</v>
      </c>
      <c r="AH232" s="555"/>
      <c r="AI232" s="554"/>
      <c r="AJ232" s="554"/>
      <c r="AK232" s="556"/>
      <c r="AL232" s="557"/>
      <c r="AM232" s="558" t="e">
        <f aca="false">IF(Q232="","",IF(Q232&lt;O232,"！加算の要件上は問題ありませんが、令和６年度末の加算率と比較して、令和７年度の加算率が低くなっています。",""))</f>
        <v>#N/A</v>
      </c>
      <c r="AN232" s="559"/>
      <c r="AO232" s="562" t="str">
        <f aca="false">IF(K232&lt;&gt;"","Q列に色付け","")</f>
        <v/>
      </c>
      <c r="AP232" s="561" t="e">
        <f aca="false">IF(AND(AE232&lt;&gt;0,AE232&lt;&gt;""),IF(AF232="○","入力済","未入力"),"")</f>
        <v>#N/A</v>
      </c>
      <c r="AQ232" s="126" t="e">
        <f aca="false">IFERROR((VLOOKUP(N232, 【参考】数式用３!$BE$5:$BE$13, 1,FALSE)), "対象外"))))</f>
        <v>#N/A</v>
      </c>
      <c r="AR232" s="126" t="e">
        <f aca="false">IF(AG232&lt;&gt;"",IF(AH232="○","入力済","未入力"),"")</f>
        <v>#N/A</v>
      </c>
      <c r="AS232" s="126" t="str">
        <f aca="false">IF(AND(P232&lt;&gt;"", AI232=""), "未入力", "入力済")</f>
        <v>入力済</v>
      </c>
      <c r="AT232" s="126" t="str">
        <f aca="false">IF(AND(P232&lt;&gt;"", P232&lt;&gt;"処遇改善加算Ⅳ", AJ232=""), "未入力", "入力済")</f>
        <v>入力済</v>
      </c>
      <c r="AU232" s="126" t="e">
        <f aca="false">IFERROR(VLOOKUP(K232, 【参考】数式用３!$BB$5:$BC$48, 2, FALSE), "")))</f>
        <v>#N/A</v>
      </c>
      <c r="AV232" s="126" t="e">
        <f aca="false">IF(AND(P232&lt;&gt;"処遇改善加算Ⅲ",P232&lt;&gt;"処遇改善加算Ⅳ", P232&lt;&gt;"", AU232&lt;&gt;"対象外"), 1,"")</f>
        <v>#N/A</v>
      </c>
      <c r="AW232" s="126" t="e">
        <f aca="false">IFERROR("_"&amp;VLOOKUP(K232, 【参考】数式用３!$AG$2:$AH$48, 2, FALSE), "")))</f>
        <v>#N/A</v>
      </c>
      <c r="AX232" s="560" t="str">
        <f aca="false">IF(AND(P232="処遇改善加算Ⅰ", AL232=""), "未入力","入力済")</f>
        <v>入力済</v>
      </c>
      <c r="AY232" s="560" t="str">
        <f aca="false">G232</f>
        <v/>
      </c>
    </row>
    <row r="233" customFormat="false" ht="14.4" hidden="false" customHeight="true" outlineLevel="0" collapsed="false">
      <c r="A233" s="539"/>
      <c r="B233" s="566"/>
      <c r="C233" s="566"/>
      <c r="D233" s="566"/>
      <c r="E233" s="566"/>
      <c r="F233" s="566"/>
      <c r="G233" s="567"/>
      <c r="H233" s="567"/>
      <c r="I233" s="567"/>
      <c r="J233" s="567"/>
      <c r="K233" s="567"/>
      <c r="L233" s="542"/>
      <c r="M233" s="568"/>
      <c r="N233" s="544"/>
      <c r="O233" s="545"/>
      <c r="P233" s="546"/>
      <c r="Q233" s="547"/>
      <c r="R233" s="548"/>
      <c r="S233" s="549"/>
      <c r="T233" s="550"/>
      <c r="U233" s="549"/>
      <c r="V233" s="550"/>
      <c r="W233" s="549"/>
      <c r="X233" s="550"/>
      <c r="Y233" s="549"/>
      <c r="Z233" s="550"/>
      <c r="AA233" s="550"/>
      <c r="AB233" s="550"/>
      <c r="AC233" s="551"/>
      <c r="AD233" s="552"/>
      <c r="AE233" s="553"/>
      <c r="AF233" s="554"/>
      <c r="AG233" s="552"/>
      <c r="AH233" s="555"/>
      <c r="AI233" s="554"/>
      <c r="AJ233" s="554"/>
      <c r="AK233" s="556"/>
      <c r="AL233" s="557"/>
      <c r="AM233" s="564" t="str">
        <f aca="false">IF(AND(P232&lt;&gt;"", OR(W232&lt;&gt;8,Y232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33" s="559"/>
      <c r="AO233" s="562"/>
      <c r="AP233" s="561"/>
      <c r="AQ233" s="126"/>
      <c r="AR233" s="126"/>
      <c r="AS233" s="126"/>
      <c r="AT233" s="126"/>
      <c r="AU233" s="126"/>
      <c r="AV233" s="126"/>
      <c r="AW233" s="126"/>
      <c r="AX233" s="560"/>
      <c r="AY233" s="560"/>
    </row>
    <row r="234" customFormat="false" ht="14.4" hidden="false" customHeight="true" outlineLevel="0" collapsed="false">
      <c r="A234" s="539"/>
      <c r="B234" s="566"/>
      <c r="C234" s="566"/>
      <c r="D234" s="566"/>
      <c r="E234" s="566"/>
      <c r="F234" s="566"/>
      <c r="G234" s="567"/>
      <c r="H234" s="567"/>
      <c r="I234" s="567"/>
      <c r="J234" s="567"/>
      <c r="K234" s="567"/>
      <c r="L234" s="542"/>
      <c r="M234" s="568"/>
      <c r="N234" s="544"/>
      <c r="O234" s="545"/>
      <c r="P234" s="546"/>
      <c r="Q234" s="547"/>
      <c r="R234" s="548"/>
      <c r="S234" s="549"/>
      <c r="T234" s="550"/>
      <c r="U234" s="549"/>
      <c r="V234" s="550"/>
      <c r="W234" s="549"/>
      <c r="X234" s="550"/>
      <c r="Y234" s="549"/>
      <c r="Z234" s="550"/>
      <c r="AA234" s="550"/>
      <c r="AB234" s="550"/>
      <c r="AC234" s="551"/>
      <c r="AD234" s="552"/>
      <c r="AE234" s="553"/>
      <c r="AF234" s="554"/>
      <c r="AG234" s="552"/>
      <c r="AH234" s="555"/>
      <c r="AI234" s="554"/>
      <c r="AJ234" s="554"/>
      <c r="AK234" s="556"/>
      <c r="AL234" s="557"/>
      <c r="AM234" s="564"/>
      <c r="AN234" s="559"/>
      <c r="AO234" s="562"/>
      <c r="AP234" s="561"/>
      <c r="AQ234" s="126"/>
      <c r="AR234" s="126"/>
      <c r="AS234" s="126"/>
      <c r="AT234" s="126"/>
      <c r="AU234" s="126"/>
      <c r="AV234" s="126"/>
      <c r="AW234" s="126"/>
      <c r="AX234" s="560"/>
      <c r="AY234" s="560"/>
    </row>
    <row r="235" customFormat="false" ht="30" hidden="false" customHeight="true" outlineLevel="0" collapsed="false">
      <c r="A235" s="539"/>
      <c r="B235" s="566"/>
      <c r="C235" s="566"/>
      <c r="D235" s="566"/>
      <c r="E235" s="566"/>
      <c r="F235" s="566"/>
      <c r="G235" s="567"/>
      <c r="H235" s="567"/>
      <c r="I235" s="567"/>
      <c r="J235" s="567"/>
      <c r="K235" s="567"/>
      <c r="L235" s="542"/>
      <c r="M235" s="568"/>
      <c r="N235" s="544"/>
      <c r="O235" s="545"/>
      <c r="P235" s="546"/>
      <c r="Q235" s="547"/>
      <c r="R235" s="548"/>
      <c r="S235" s="549"/>
      <c r="T235" s="550"/>
      <c r="U235" s="549"/>
      <c r="V235" s="550"/>
      <c r="W235" s="549"/>
      <c r="X235" s="550"/>
      <c r="Y235" s="549"/>
      <c r="Z235" s="550"/>
      <c r="AA235" s="550"/>
      <c r="AB235" s="550"/>
      <c r="AC235" s="551"/>
      <c r="AD235" s="552"/>
      <c r="AE235" s="553"/>
      <c r="AF235" s="554"/>
      <c r="AG235" s="552"/>
      <c r="AH235" s="555"/>
      <c r="AI235" s="554"/>
      <c r="AJ235" s="554"/>
      <c r="AK235" s="556"/>
      <c r="AL235" s="557"/>
      <c r="AM235" s="565" t="str">
        <f aca="false">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559"/>
      <c r="AO235" s="562"/>
      <c r="AP235" s="561"/>
      <c r="AQ235" s="126"/>
      <c r="AR235" s="126"/>
      <c r="AS235" s="126"/>
      <c r="AT235" s="126"/>
      <c r="AU235" s="126"/>
      <c r="AV235" s="126"/>
      <c r="AW235" s="126"/>
      <c r="AX235" s="560"/>
      <c r="AY235" s="560"/>
    </row>
    <row r="236" customFormat="false" ht="30" hidden="false" customHeight="true" outlineLevel="0" collapsed="false">
      <c r="A236" s="539" t="n">
        <v>57</v>
      </c>
      <c r="B236" s="566" t="str">
        <f aca="false">IF(基本情報入力シート!B96="", "",基本情報入力シート!B96)</f>
        <v/>
      </c>
      <c r="C236" s="566"/>
      <c r="D236" s="566"/>
      <c r="E236" s="566"/>
      <c r="F236" s="566"/>
      <c r="G236" s="567" t="str">
        <f aca="false">IF(基本情報入力シート!L96="", "",基本情報入力シート!L96)</f>
        <v/>
      </c>
      <c r="H236" s="567" t="str">
        <f aca="false">IF(基本情報入力シート!Q96="", "",基本情報入力シート!Q96)</f>
        <v/>
      </c>
      <c r="I236" s="567" t="str">
        <f aca="false">IF(基本情報入力シート!V96="", "",基本情報入力シート!V96)</f>
        <v/>
      </c>
      <c r="J236" s="567" t="str">
        <f aca="false">IF(基本情報入力シート!W96="", "",基本情報入力シート!W96)</f>
        <v/>
      </c>
      <c r="K236" s="567" t="str">
        <f aca="false">IF(基本情報入力シート!X96="", "",基本情報入力シート!X96)</f>
        <v/>
      </c>
      <c r="L236" s="542" t="str">
        <f aca="false">IF(基本情報入力シート!AC96=0, "",基本情報入力シート!AC96)</f>
        <v/>
      </c>
      <c r="M236" s="568" t="e">
        <f aca="false">IF(基本情報入力シート!AD96="", "",基本情報入力シート!AD96)</f>
        <v>#N/A</v>
      </c>
      <c r="N236" s="544"/>
      <c r="O236" s="545" t="e">
        <f aca="false">IFERROR(VLOOKUP(K236,【参考】数式用３!$A$2:$AD$48,MATCH(N236,【参考】数式用３!$C$4:$AD$4,0)+2,0),"")))</f>
        <v>#N/A</v>
      </c>
      <c r="P236" s="546"/>
      <c r="Q236" s="547" t="e">
        <f aca="false">IFERROR(VLOOKUP(K236,【参考】数式用３!$A$2:$AC$48,MATCH(P236,【参考】数式用３!$C$4:$AC$4,0)+2,0),"")))</f>
        <v>#N/A</v>
      </c>
      <c r="R236" s="548" t="s">
        <v>267</v>
      </c>
      <c r="S236" s="549"/>
      <c r="T236" s="550" t="s">
        <v>268</v>
      </c>
      <c r="U236" s="549"/>
      <c r="V236" s="550" t="s">
        <v>352</v>
      </c>
      <c r="W236" s="549"/>
      <c r="X236" s="550" t="s">
        <v>268</v>
      </c>
      <c r="Y236" s="549"/>
      <c r="Z236" s="550" t="s">
        <v>269</v>
      </c>
      <c r="AA236" s="550" t="s">
        <v>170</v>
      </c>
      <c r="AB236" s="550" t="str">
        <f aca="false">IF(S236&gt;=1,(W236*12+Y236)-(S236*12+U236)+1,"")</f>
        <v/>
      </c>
      <c r="AC236" s="551" t="s">
        <v>353</v>
      </c>
      <c r="AD236" s="552" t="str">
        <f aca="false">IFERROR(ROUNDDOWN(ROUND(L236*Q236,0)*M236,0)*AB236,"")</f>
        <v/>
      </c>
      <c r="AE236" s="553" t="e">
        <f aca="false">IFERROR(ROUNDDOWN(ROUNDDOWN(ROUND(L236*VLOOKUP(K236,【参考】数式用３!$A$2:$AC$48,MATCH("処遇改善加算Ⅳ",【参考】数式用３!$C$4:$O$4,0)+2,0),0)*M236,0)*AB236*0.5,0), "")),0),0),0))</f>
        <v>#N/A</v>
      </c>
      <c r="AF236" s="554"/>
      <c r="AG236" s="552" t="e">
        <f aca="false">IF(AND(AQ236&lt;&gt;"対象外", P236&lt;&gt;""),ROUNDDOWN(ROUND(L236*VLOOKUP(K236,【参考】数式用３!$A$2:$K$48,MATCH("ベア加算あり",【参考】数式用３!$C$4:$K$4,0)+2,0),0)*M236,0)*AB236,"")),0),0))</f>
        <v>#N/A</v>
      </c>
      <c r="AH236" s="555"/>
      <c r="AI236" s="554"/>
      <c r="AJ236" s="554"/>
      <c r="AK236" s="556"/>
      <c r="AL236" s="557"/>
      <c r="AM236" s="558" t="e">
        <f aca="false">IF(Q236="","",IF(Q236&lt;O236,"！加算の要件上は問題ありませんが、令和６年度末の加算率と比較して、令和７年度の加算率が低くなっています。",""))</f>
        <v>#N/A</v>
      </c>
      <c r="AN236" s="559"/>
      <c r="AO236" s="575" t="str">
        <f aca="false">IF(K236&lt;&gt;"","Q列に色付け","")</f>
        <v/>
      </c>
      <c r="AP236" s="561" t="e">
        <f aca="false">IF(AND(AE236&lt;&gt;0,AE236&lt;&gt;""),IF(AF236="○","入力済","未入力"),"")</f>
        <v>#N/A</v>
      </c>
      <c r="AQ236" s="126" t="e">
        <f aca="false">IFERROR((VLOOKUP(N236, 【参考】数式用３!$BE$5:$BE$13, 1,FALSE)), "対象外"))))</f>
        <v>#N/A</v>
      </c>
      <c r="AR236" s="126" t="e">
        <f aca="false">IF(AG236&lt;&gt;"",IF(AH236="○","入力済","未入力"),"")</f>
        <v>#N/A</v>
      </c>
      <c r="AS236" s="126" t="str">
        <f aca="false">IF(AND(P236&lt;&gt;"", AI236=""), "未入力", "入力済")</f>
        <v>入力済</v>
      </c>
      <c r="AT236" s="126" t="str">
        <f aca="false">IF(AND(P236&lt;&gt;"", P236&lt;&gt;"処遇改善加算Ⅳ", AJ236=""), "未入力", "入力済")</f>
        <v>入力済</v>
      </c>
      <c r="AU236" s="126" t="e">
        <f aca="false">IFERROR(VLOOKUP(K236, 【参考】数式用３!$BB$5:$BC$48, 2, FALSE), "")))</f>
        <v>#N/A</v>
      </c>
      <c r="AV236" s="126" t="e">
        <f aca="false">IF(AND(P236&lt;&gt;"処遇改善加算Ⅲ",P236&lt;&gt;"処遇改善加算Ⅳ", P236&lt;&gt;"", AU236&lt;&gt;"対象外"), 1,"")</f>
        <v>#N/A</v>
      </c>
      <c r="AW236" s="126" t="e">
        <f aca="false">IFERROR("_"&amp;VLOOKUP(K236, 【参考】数式用３!$AG$2:$AH$48, 2, FALSE), "")))</f>
        <v>#N/A</v>
      </c>
      <c r="AX236" s="560" t="str">
        <f aca="false">IF(AND(P236="処遇改善加算Ⅰ", AL236=""), "未入力","入力済")</f>
        <v>入力済</v>
      </c>
      <c r="AY236" s="560" t="str">
        <f aca="false">G236</f>
        <v/>
      </c>
    </row>
    <row r="237" customFormat="false" ht="14.4" hidden="false" customHeight="true" outlineLevel="0" collapsed="false">
      <c r="A237" s="539"/>
      <c r="B237" s="566"/>
      <c r="C237" s="566"/>
      <c r="D237" s="566"/>
      <c r="E237" s="566"/>
      <c r="F237" s="566"/>
      <c r="G237" s="567"/>
      <c r="H237" s="567"/>
      <c r="I237" s="567"/>
      <c r="J237" s="567"/>
      <c r="K237" s="567"/>
      <c r="L237" s="542"/>
      <c r="M237" s="568"/>
      <c r="N237" s="544"/>
      <c r="O237" s="545"/>
      <c r="P237" s="546"/>
      <c r="Q237" s="547"/>
      <c r="R237" s="548"/>
      <c r="S237" s="549"/>
      <c r="T237" s="550"/>
      <c r="U237" s="549"/>
      <c r="V237" s="550"/>
      <c r="W237" s="549"/>
      <c r="X237" s="550"/>
      <c r="Y237" s="549"/>
      <c r="Z237" s="550"/>
      <c r="AA237" s="550"/>
      <c r="AB237" s="550"/>
      <c r="AC237" s="551"/>
      <c r="AD237" s="552"/>
      <c r="AE237" s="553"/>
      <c r="AF237" s="554"/>
      <c r="AG237" s="552"/>
      <c r="AH237" s="555"/>
      <c r="AI237" s="554"/>
      <c r="AJ237" s="554"/>
      <c r="AK237" s="556"/>
      <c r="AL237" s="557"/>
      <c r="AM237" s="564" t="str">
        <f aca="false">IF(AND(P236&lt;&gt;"", OR(W236&lt;&gt;8,Y236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37" s="559"/>
      <c r="AO237" s="575"/>
      <c r="AP237" s="561"/>
      <c r="AQ237" s="126"/>
      <c r="AR237" s="126"/>
      <c r="AS237" s="126"/>
      <c r="AT237" s="126"/>
      <c r="AU237" s="126"/>
      <c r="AV237" s="126"/>
      <c r="AW237" s="126"/>
      <c r="AX237" s="560"/>
      <c r="AY237" s="560"/>
    </row>
    <row r="238" customFormat="false" ht="14.4" hidden="false" customHeight="true" outlineLevel="0" collapsed="false">
      <c r="A238" s="539"/>
      <c r="B238" s="566"/>
      <c r="C238" s="566"/>
      <c r="D238" s="566"/>
      <c r="E238" s="566"/>
      <c r="F238" s="566"/>
      <c r="G238" s="567"/>
      <c r="H238" s="567"/>
      <c r="I238" s="567"/>
      <c r="J238" s="567"/>
      <c r="K238" s="567"/>
      <c r="L238" s="542"/>
      <c r="M238" s="568"/>
      <c r="N238" s="544"/>
      <c r="O238" s="545"/>
      <c r="P238" s="546"/>
      <c r="Q238" s="547"/>
      <c r="R238" s="548"/>
      <c r="S238" s="549"/>
      <c r="T238" s="550"/>
      <c r="U238" s="549"/>
      <c r="V238" s="550"/>
      <c r="W238" s="549"/>
      <c r="X238" s="550"/>
      <c r="Y238" s="549"/>
      <c r="Z238" s="550"/>
      <c r="AA238" s="550"/>
      <c r="AB238" s="550"/>
      <c r="AC238" s="551"/>
      <c r="AD238" s="552"/>
      <c r="AE238" s="553"/>
      <c r="AF238" s="554"/>
      <c r="AG238" s="552"/>
      <c r="AH238" s="555"/>
      <c r="AI238" s="554"/>
      <c r="AJ238" s="554"/>
      <c r="AK238" s="556"/>
      <c r="AL238" s="557"/>
      <c r="AM238" s="564"/>
      <c r="AN238" s="559"/>
      <c r="AO238" s="575"/>
      <c r="AP238" s="561"/>
      <c r="AQ238" s="126"/>
      <c r="AR238" s="126"/>
      <c r="AS238" s="126"/>
      <c r="AT238" s="126"/>
      <c r="AU238" s="126"/>
      <c r="AV238" s="126"/>
      <c r="AW238" s="126"/>
      <c r="AX238" s="560"/>
      <c r="AY238" s="560"/>
    </row>
    <row r="239" customFormat="false" ht="30" hidden="false" customHeight="true" outlineLevel="0" collapsed="false">
      <c r="A239" s="539"/>
      <c r="B239" s="566"/>
      <c r="C239" s="566"/>
      <c r="D239" s="566"/>
      <c r="E239" s="566"/>
      <c r="F239" s="566"/>
      <c r="G239" s="567"/>
      <c r="H239" s="567"/>
      <c r="I239" s="567"/>
      <c r="J239" s="567"/>
      <c r="K239" s="567"/>
      <c r="L239" s="542"/>
      <c r="M239" s="568"/>
      <c r="N239" s="544"/>
      <c r="O239" s="545"/>
      <c r="P239" s="546"/>
      <c r="Q239" s="547"/>
      <c r="R239" s="548"/>
      <c r="S239" s="549"/>
      <c r="T239" s="550"/>
      <c r="U239" s="549"/>
      <c r="V239" s="550"/>
      <c r="W239" s="549"/>
      <c r="X239" s="550"/>
      <c r="Y239" s="549"/>
      <c r="Z239" s="550"/>
      <c r="AA239" s="550"/>
      <c r="AB239" s="550"/>
      <c r="AC239" s="551"/>
      <c r="AD239" s="552"/>
      <c r="AE239" s="553"/>
      <c r="AF239" s="554"/>
      <c r="AG239" s="552"/>
      <c r="AH239" s="555"/>
      <c r="AI239" s="554"/>
      <c r="AJ239" s="554"/>
      <c r="AK239" s="556"/>
      <c r="AL239" s="557"/>
      <c r="AM239" s="565" t="str">
        <f aca="false">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559"/>
      <c r="AO239" s="575"/>
      <c r="AP239" s="561"/>
      <c r="AQ239" s="126"/>
      <c r="AR239" s="126"/>
      <c r="AS239" s="126"/>
      <c r="AT239" s="126"/>
      <c r="AU239" s="126"/>
      <c r="AV239" s="126"/>
      <c r="AW239" s="126"/>
      <c r="AX239" s="560"/>
      <c r="AY239" s="560"/>
    </row>
    <row r="240" customFormat="false" ht="30" hidden="false" customHeight="true" outlineLevel="0" collapsed="false">
      <c r="A240" s="539" t="n">
        <v>58</v>
      </c>
      <c r="B240" s="566" t="str">
        <f aca="false">IF(基本情報入力シート!B97="", "",基本情報入力シート!B97)</f>
        <v/>
      </c>
      <c r="C240" s="566"/>
      <c r="D240" s="566"/>
      <c r="E240" s="566"/>
      <c r="F240" s="566"/>
      <c r="G240" s="567" t="str">
        <f aca="false">IF(基本情報入力シート!L97="", "",基本情報入力シート!L97)</f>
        <v/>
      </c>
      <c r="H240" s="567" t="str">
        <f aca="false">IF(基本情報入力シート!Q97="", "",基本情報入力シート!Q97)</f>
        <v/>
      </c>
      <c r="I240" s="567" t="str">
        <f aca="false">IF(基本情報入力シート!V97="", "",基本情報入力シート!V97)</f>
        <v/>
      </c>
      <c r="J240" s="567" t="str">
        <f aca="false">IF(基本情報入力シート!W97="", "",基本情報入力シート!W97)</f>
        <v/>
      </c>
      <c r="K240" s="567" t="str">
        <f aca="false">IF(基本情報入力シート!X97="", "",基本情報入力シート!X97)</f>
        <v/>
      </c>
      <c r="L240" s="542" t="str">
        <f aca="false">IF(基本情報入力シート!AC97=0, "",基本情報入力シート!AC97)</f>
        <v/>
      </c>
      <c r="M240" s="568" t="e">
        <f aca="false">IF(基本情報入力シート!AD97="", "",基本情報入力シート!AD97)</f>
        <v>#N/A</v>
      </c>
      <c r="N240" s="544"/>
      <c r="O240" s="545" t="e">
        <f aca="false">IFERROR(VLOOKUP(K240,【参考】数式用３!$A$2:$AD$48,MATCH(N240,【参考】数式用３!$C$4:$AD$4,0)+2,0),"")))</f>
        <v>#N/A</v>
      </c>
      <c r="P240" s="546"/>
      <c r="Q240" s="547" t="e">
        <f aca="false">IFERROR(VLOOKUP(K240,【参考】数式用３!$A$2:$AC$48,MATCH(P240,【参考】数式用３!$C$4:$AC$4,0)+2,0),"")))</f>
        <v>#N/A</v>
      </c>
      <c r="R240" s="548" t="s">
        <v>267</v>
      </c>
      <c r="S240" s="549"/>
      <c r="T240" s="550" t="s">
        <v>268</v>
      </c>
      <c r="U240" s="549"/>
      <c r="V240" s="550" t="s">
        <v>352</v>
      </c>
      <c r="W240" s="549"/>
      <c r="X240" s="550" t="s">
        <v>268</v>
      </c>
      <c r="Y240" s="549"/>
      <c r="Z240" s="550" t="s">
        <v>269</v>
      </c>
      <c r="AA240" s="550" t="s">
        <v>170</v>
      </c>
      <c r="AB240" s="550" t="str">
        <f aca="false">IF(S240&gt;=1,(W240*12+Y240)-(S240*12+U240)+1,"")</f>
        <v/>
      </c>
      <c r="AC240" s="551" t="s">
        <v>353</v>
      </c>
      <c r="AD240" s="552" t="str">
        <f aca="false">IFERROR(ROUNDDOWN(ROUND(L240*Q240,0)*M240,0)*AB240,"")</f>
        <v/>
      </c>
      <c r="AE240" s="553" t="e">
        <f aca="false">IFERROR(ROUNDDOWN(ROUNDDOWN(ROUND(L240*VLOOKUP(K240,【参考】数式用３!$A$2:$AC$48,MATCH("処遇改善加算Ⅳ",【参考】数式用３!$C$4:$O$4,0)+2,0),0)*M240,0)*AB240*0.5,0), "")),0),0),0))</f>
        <v>#N/A</v>
      </c>
      <c r="AF240" s="554"/>
      <c r="AG240" s="552" t="e">
        <f aca="false">IF(AND(AQ240&lt;&gt;"対象外", P240&lt;&gt;""),ROUNDDOWN(ROUND(L240*VLOOKUP(K240,【参考】数式用３!$A$2:$K$48,MATCH("ベア加算あり",【参考】数式用３!$C$4:$K$4,0)+2,0),0)*M240,0)*AB240,"")),0),0))</f>
        <v>#N/A</v>
      </c>
      <c r="AH240" s="555"/>
      <c r="AI240" s="554"/>
      <c r="AJ240" s="554"/>
      <c r="AK240" s="556"/>
      <c r="AL240" s="557"/>
      <c r="AM240" s="558" t="e">
        <f aca="false">IF(Q240="","",IF(Q240&lt;O240,"！加算の要件上は問題ありませんが、令和６年度末の加算率と比較して、令和７年度の加算率が低くなっています。",""))</f>
        <v>#N/A</v>
      </c>
      <c r="AN240" s="559"/>
      <c r="AO240" s="560" t="str">
        <f aca="false">IF(K240&lt;&gt;"","Q列に色付け","")</f>
        <v/>
      </c>
      <c r="AP240" s="561" t="e">
        <f aca="false">IF(AND(AE240&lt;&gt;0,AE240&lt;&gt;""),IF(AF240="○","入力済","未入力"),"")</f>
        <v>#N/A</v>
      </c>
      <c r="AQ240" s="126" t="e">
        <f aca="false">IFERROR((VLOOKUP(N240, 【参考】数式用３!$BE$5:$BE$13, 1,FALSE)), "対象外"))))</f>
        <v>#N/A</v>
      </c>
      <c r="AR240" s="126" t="e">
        <f aca="false">IF(AG240&lt;&gt;"",IF(AH240="○","入力済","未入力"),"")</f>
        <v>#N/A</v>
      </c>
      <c r="AS240" s="126" t="str">
        <f aca="false">IF(AND(P240&lt;&gt;"", AI240=""), "未入力", "入力済")</f>
        <v>入力済</v>
      </c>
      <c r="AT240" s="126" t="str">
        <f aca="false">IF(AND(P240&lt;&gt;"", P240&lt;&gt;"処遇改善加算Ⅳ", AJ240=""), "未入力", "入力済")</f>
        <v>入力済</v>
      </c>
      <c r="AU240" s="126" t="e">
        <f aca="false">IFERROR(VLOOKUP(K240, 【参考】数式用３!$BB$5:$BC$48, 2, FALSE), "")))</f>
        <v>#N/A</v>
      </c>
      <c r="AV240" s="126" t="e">
        <f aca="false">IF(AND(P240&lt;&gt;"処遇改善加算Ⅲ",P240&lt;&gt;"処遇改善加算Ⅳ", P240&lt;&gt;"", AU240&lt;&gt;"対象外"), 1,"")</f>
        <v>#N/A</v>
      </c>
      <c r="AW240" s="126" t="e">
        <f aca="false">IFERROR("_"&amp;VLOOKUP(K240, 【参考】数式用３!$AG$2:$AH$48, 2, FALSE), "")))</f>
        <v>#N/A</v>
      </c>
      <c r="AX240" s="560" t="str">
        <f aca="false">IF(AND(P240="処遇改善加算Ⅰ", AL240=""), "未入力","入力済")</f>
        <v>入力済</v>
      </c>
      <c r="AY240" s="560" t="str">
        <f aca="false">G240</f>
        <v/>
      </c>
    </row>
    <row r="241" customFormat="false" ht="14.4" hidden="false" customHeight="true" outlineLevel="0" collapsed="false">
      <c r="A241" s="539"/>
      <c r="B241" s="566"/>
      <c r="C241" s="566"/>
      <c r="D241" s="566"/>
      <c r="E241" s="566"/>
      <c r="F241" s="566"/>
      <c r="G241" s="567"/>
      <c r="H241" s="567"/>
      <c r="I241" s="567"/>
      <c r="J241" s="567"/>
      <c r="K241" s="567"/>
      <c r="L241" s="542"/>
      <c r="M241" s="568"/>
      <c r="N241" s="544"/>
      <c r="O241" s="545"/>
      <c r="P241" s="546"/>
      <c r="Q241" s="547"/>
      <c r="R241" s="548"/>
      <c r="S241" s="549"/>
      <c r="T241" s="550"/>
      <c r="U241" s="549"/>
      <c r="V241" s="550"/>
      <c r="W241" s="549"/>
      <c r="X241" s="550"/>
      <c r="Y241" s="549"/>
      <c r="Z241" s="550"/>
      <c r="AA241" s="550"/>
      <c r="AB241" s="550"/>
      <c r="AC241" s="551"/>
      <c r="AD241" s="552"/>
      <c r="AE241" s="553"/>
      <c r="AF241" s="554"/>
      <c r="AG241" s="552"/>
      <c r="AH241" s="555"/>
      <c r="AI241" s="554"/>
      <c r="AJ241" s="554"/>
      <c r="AK241" s="556"/>
      <c r="AL241" s="557"/>
      <c r="AM241" s="564" t="str">
        <f aca="false">IF(AND(P240&lt;&gt;"", OR(W240&lt;&gt;8,Y240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41" s="559"/>
      <c r="AO241" s="560"/>
      <c r="AP241" s="561"/>
      <c r="AQ241" s="126"/>
      <c r="AR241" s="126"/>
      <c r="AS241" s="126"/>
      <c r="AT241" s="126"/>
      <c r="AU241" s="126"/>
      <c r="AV241" s="126"/>
      <c r="AW241" s="126"/>
      <c r="AX241" s="560"/>
      <c r="AY241" s="560"/>
    </row>
    <row r="242" customFormat="false" ht="14.4" hidden="false" customHeight="true" outlineLevel="0" collapsed="false">
      <c r="A242" s="539"/>
      <c r="B242" s="566"/>
      <c r="C242" s="566"/>
      <c r="D242" s="566"/>
      <c r="E242" s="566"/>
      <c r="F242" s="566"/>
      <c r="G242" s="567"/>
      <c r="H242" s="567"/>
      <c r="I242" s="567"/>
      <c r="J242" s="567"/>
      <c r="K242" s="567"/>
      <c r="L242" s="542"/>
      <c r="M242" s="568"/>
      <c r="N242" s="544"/>
      <c r="O242" s="545"/>
      <c r="P242" s="546"/>
      <c r="Q242" s="547"/>
      <c r="R242" s="548"/>
      <c r="S242" s="549"/>
      <c r="T242" s="550"/>
      <c r="U242" s="549"/>
      <c r="V242" s="550"/>
      <c r="W242" s="549"/>
      <c r="X242" s="550"/>
      <c r="Y242" s="549"/>
      <c r="Z242" s="550"/>
      <c r="AA242" s="550"/>
      <c r="AB242" s="550"/>
      <c r="AC242" s="551"/>
      <c r="AD242" s="552"/>
      <c r="AE242" s="553"/>
      <c r="AF242" s="554"/>
      <c r="AG242" s="552"/>
      <c r="AH242" s="555"/>
      <c r="AI242" s="554"/>
      <c r="AJ242" s="554"/>
      <c r="AK242" s="556"/>
      <c r="AL242" s="557"/>
      <c r="AM242" s="564"/>
      <c r="AN242" s="559"/>
      <c r="AO242" s="560"/>
      <c r="AP242" s="561"/>
      <c r="AQ242" s="126"/>
      <c r="AR242" s="126"/>
      <c r="AS242" s="126"/>
      <c r="AT242" s="126"/>
      <c r="AU242" s="126"/>
      <c r="AV242" s="126"/>
      <c r="AW242" s="126"/>
      <c r="AX242" s="560"/>
      <c r="AY242" s="560"/>
    </row>
    <row r="243" customFormat="false" ht="30" hidden="false" customHeight="true" outlineLevel="0" collapsed="false">
      <c r="A243" s="539"/>
      <c r="B243" s="566"/>
      <c r="C243" s="566"/>
      <c r="D243" s="566"/>
      <c r="E243" s="566"/>
      <c r="F243" s="566"/>
      <c r="G243" s="567"/>
      <c r="H243" s="567"/>
      <c r="I243" s="567"/>
      <c r="J243" s="567"/>
      <c r="K243" s="567"/>
      <c r="L243" s="542"/>
      <c r="M243" s="568"/>
      <c r="N243" s="544"/>
      <c r="O243" s="545"/>
      <c r="P243" s="546"/>
      <c r="Q243" s="547"/>
      <c r="R243" s="548"/>
      <c r="S243" s="549"/>
      <c r="T243" s="550"/>
      <c r="U243" s="549"/>
      <c r="V243" s="550"/>
      <c r="W243" s="549"/>
      <c r="X243" s="550"/>
      <c r="Y243" s="549"/>
      <c r="Z243" s="550"/>
      <c r="AA243" s="550"/>
      <c r="AB243" s="550"/>
      <c r="AC243" s="551"/>
      <c r="AD243" s="552"/>
      <c r="AE243" s="553"/>
      <c r="AF243" s="554"/>
      <c r="AG243" s="552"/>
      <c r="AH243" s="555"/>
      <c r="AI243" s="554"/>
      <c r="AJ243" s="554"/>
      <c r="AK243" s="556"/>
      <c r="AL243" s="557"/>
      <c r="AM243" s="565" t="str">
        <f aca="false">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559"/>
      <c r="AO243" s="560"/>
      <c r="AP243" s="561"/>
      <c r="AQ243" s="126"/>
      <c r="AR243" s="126"/>
      <c r="AS243" s="126"/>
      <c r="AT243" s="126"/>
      <c r="AU243" s="126"/>
      <c r="AV243" s="126"/>
      <c r="AW243" s="126"/>
      <c r="AX243" s="560"/>
      <c r="AY243" s="560"/>
    </row>
    <row r="244" customFormat="false" ht="30" hidden="false" customHeight="true" outlineLevel="0" collapsed="false">
      <c r="A244" s="539" t="n">
        <v>59</v>
      </c>
      <c r="B244" s="566" t="str">
        <f aca="false">IF(基本情報入力シート!B98="", "",基本情報入力シート!B98)</f>
        <v/>
      </c>
      <c r="C244" s="566"/>
      <c r="D244" s="566"/>
      <c r="E244" s="566"/>
      <c r="F244" s="566"/>
      <c r="G244" s="567" t="str">
        <f aca="false">IF(基本情報入力シート!L98="", "",基本情報入力シート!L98)</f>
        <v/>
      </c>
      <c r="H244" s="567" t="str">
        <f aca="false">IF(基本情報入力シート!Q98="", "",基本情報入力シート!Q98)</f>
        <v/>
      </c>
      <c r="I244" s="567" t="str">
        <f aca="false">IF(基本情報入力シート!V98="", "",基本情報入力シート!V98)</f>
        <v/>
      </c>
      <c r="J244" s="567" t="str">
        <f aca="false">IF(基本情報入力シート!W98="", "",基本情報入力シート!W98)</f>
        <v/>
      </c>
      <c r="K244" s="567" t="str">
        <f aca="false">IF(基本情報入力シート!X98="", "",基本情報入力シート!X98)</f>
        <v/>
      </c>
      <c r="L244" s="542" t="str">
        <f aca="false">IF(基本情報入力シート!AC98=0, "",基本情報入力シート!AC98)</f>
        <v/>
      </c>
      <c r="M244" s="568" t="e">
        <f aca="false">IF(基本情報入力シート!AD98="", "",基本情報入力シート!AD98)</f>
        <v>#N/A</v>
      </c>
      <c r="N244" s="544"/>
      <c r="O244" s="545" t="e">
        <f aca="false">IFERROR(VLOOKUP(K244,【参考】数式用３!$A$2:$AD$48,MATCH(N244,【参考】数式用３!$C$4:$AD$4,0)+2,0),"")))</f>
        <v>#N/A</v>
      </c>
      <c r="P244" s="546"/>
      <c r="Q244" s="547" t="e">
        <f aca="false">IFERROR(VLOOKUP(K244,【参考】数式用３!$A$2:$AC$48,MATCH(P244,【参考】数式用３!$C$4:$AC$4,0)+2,0),"")))</f>
        <v>#N/A</v>
      </c>
      <c r="R244" s="548" t="s">
        <v>267</v>
      </c>
      <c r="S244" s="549"/>
      <c r="T244" s="550" t="s">
        <v>268</v>
      </c>
      <c r="U244" s="549"/>
      <c r="V244" s="550" t="s">
        <v>352</v>
      </c>
      <c r="W244" s="549"/>
      <c r="X244" s="550" t="s">
        <v>268</v>
      </c>
      <c r="Y244" s="549"/>
      <c r="Z244" s="550" t="s">
        <v>269</v>
      </c>
      <c r="AA244" s="550" t="s">
        <v>170</v>
      </c>
      <c r="AB244" s="550" t="str">
        <f aca="false">IF(S244&gt;=1,(W244*12+Y244)-(S244*12+U244)+1,"")</f>
        <v/>
      </c>
      <c r="AC244" s="551" t="s">
        <v>353</v>
      </c>
      <c r="AD244" s="552" t="str">
        <f aca="false">IFERROR(ROUNDDOWN(ROUND(L244*Q244,0)*M244,0)*AB244,"")</f>
        <v/>
      </c>
      <c r="AE244" s="553" t="e">
        <f aca="false">IFERROR(ROUNDDOWN(ROUNDDOWN(ROUND(L244*VLOOKUP(K244,【参考】数式用３!$A$2:$AC$48,MATCH("処遇改善加算Ⅳ",【参考】数式用３!$C$4:$O$4,0)+2,0),0)*M244,0)*AB244*0.5,0), "")),0),0),0))</f>
        <v>#N/A</v>
      </c>
      <c r="AF244" s="554"/>
      <c r="AG244" s="552" t="e">
        <f aca="false">IF(AND(AQ244&lt;&gt;"対象外", P244&lt;&gt;""),ROUNDDOWN(ROUND(L244*VLOOKUP(K244,【参考】数式用３!$A$2:$K$48,MATCH("ベア加算あり",【参考】数式用３!$C$4:$K$4,0)+2,0),0)*M244,0)*AB244,"")),0),0))</f>
        <v>#N/A</v>
      </c>
      <c r="AH244" s="555"/>
      <c r="AI244" s="554"/>
      <c r="AJ244" s="554"/>
      <c r="AK244" s="556"/>
      <c r="AL244" s="557"/>
      <c r="AM244" s="558" t="e">
        <f aca="false">IF(Q244="","",IF(Q244&lt;O244,"！加算の要件上は問題ありませんが、令和６年度末の加算率と比較して、令和７年度の加算率が低くなっています。",""))</f>
        <v>#N/A</v>
      </c>
      <c r="AN244" s="559"/>
      <c r="AO244" s="576" t="str">
        <f aca="false">IF(K244&lt;&gt;"","Q列に色付け","")</f>
        <v/>
      </c>
      <c r="AP244" s="561" t="e">
        <f aca="false">IF(AND(AE244&lt;&gt;0,AE244&lt;&gt;""),IF(AF244="○","入力済","未入力"),"")</f>
        <v>#N/A</v>
      </c>
      <c r="AQ244" s="126" t="e">
        <f aca="false">IFERROR((VLOOKUP(N244, 【参考】数式用３!$BE$5:$BE$13, 1,FALSE)), "対象外"))))</f>
        <v>#N/A</v>
      </c>
      <c r="AR244" s="126" t="e">
        <f aca="false">IF(AG244&lt;&gt;"",IF(AH244="○","入力済","未入力"),"")</f>
        <v>#N/A</v>
      </c>
      <c r="AS244" s="126" t="str">
        <f aca="false">IF(AND(P244&lt;&gt;"", AI244=""), "未入力", "入力済")</f>
        <v>入力済</v>
      </c>
      <c r="AT244" s="126" t="str">
        <f aca="false">IF(AND(P244&lt;&gt;"", P244&lt;&gt;"処遇改善加算Ⅳ", AJ244=""), "未入力", "入力済")</f>
        <v>入力済</v>
      </c>
      <c r="AU244" s="126" t="e">
        <f aca="false">IFERROR(VLOOKUP(K244, 【参考】数式用３!$BB$5:$BC$48, 2, FALSE), "")))</f>
        <v>#N/A</v>
      </c>
      <c r="AV244" s="126" t="e">
        <f aca="false">IF(AND(P244&lt;&gt;"処遇改善加算Ⅲ",P244&lt;&gt;"処遇改善加算Ⅳ", P244&lt;&gt;"", AU244&lt;&gt;"対象外"), 1,"")</f>
        <v>#N/A</v>
      </c>
      <c r="AW244" s="126" t="e">
        <f aca="false">IFERROR("_"&amp;VLOOKUP(K244, 【参考】数式用３!$AG$2:$AH$48, 2, FALSE), "")))</f>
        <v>#N/A</v>
      </c>
      <c r="AX244" s="560" t="str">
        <f aca="false">IF(AND(P244="処遇改善加算Ⅰ", AL244=""), "未入力","入力済")</f>
        <v>入力済</v>
      </c>
      <c r="AY244" s="560" t="str">
        <f aca="false">G244</f>
        <v/>
      </c>
    </row>
    <row r="245" customFormat="false" ht="14.4" hidden="false" customHeight="true" outlineLevel="0" collapsed="false">
      <c r="A245" s="539"/>
      <c r="B245" s="566"/>
      <c r="C245" s="566"/>
      <c r="D245" s="566"/>
      <c r="E245" s="566"/>
      <c r="F245" s="566"/>
      <c r="G245" s="567"/>
      <c r="H245" s="567"/>
      <c r="I245" s="567"/>
      <c r="J245" s="567"/>
      <c r="K245" s="567"/>
      <c r="L245" s="542"/>
      <c r="M245" s="568"/>
      <c r="N245" s="544"/>
      <c r="O245" s="545"/>
      <c r="P245" s="546"/>
      <c r="Q245" s="547"/>
      <c r="R245" s="548"/>
      <c r="S245" s="549"/>
      <c r="T245" s="550"/>
      <c r="U245" s="549"/>
      <c r="V245" s="550"/>
      <c r="W245" s="549"/>
      <c r="X245" s="550"/>
      <c r="Y245" s="549"/>
      <c r="Z245" s="550"/>
      <c r="AA245" s="550"/>
      <c r="AB245" s="550"/>
      <c r="AC245" s="551"/>
      <c r="AD245" s="552"/>
      <c r="AE245" s="553"/>
      <c r="AF245" s="554"/>
      <c r="AG245" s="552"/>
      <c r="AH245" s="555"/>
      <c r="AI245" s="554"/>
      <c r="AJ245" s="554"/>
      <c r="AK245" s="556"/>
      <c r="AL245" s="557"/>
      <c r="AM245" s="564" t="str">
        <f aca="false">IF(AND(P244&lt;&gt;"", OR(W244&lt;&gt;8,Y244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45" s="559"/>
      <c r="AO245" s="576"/>
      <c r="AP245" s="561"/>
      <c r="AQ245" s="126"/>
      <c r="AR245" s="126"/>
      <c r="AS245" s="126"/>
      <c r="AT245" s="126"/>
      <c r="AU245" s="126"/>
      <c r="AV245" s="126"/>
      <c r="AW245" s="126"/>
      <c r="AX245" s="560"/>
      <c r="AY245" s="560"/>
    </row>
    <row r="246" customFormat="false" ht="14.4" hidden="false" customHeight="true" outlineLevel="0" collapsed="false">
      <c r="A246" s="539"/>
      <c r="B246" s="566"/>
      <c r="C246" s="566"/>
      <c r="D246" s="566"/>
      <c r="E246" s="566"/>
      <c r="F246" s="566"/>
      <c r="G246" s="567"/>
      <c r="H246" s="567"/>
      <c r="I246" s="567"/>
      <c r="J246" s="567"/>
      <c r="K246" s="567"/>
      <c r="L246" s="542"/>
      <c r="M246" s="568"/>
      <c r="N246" s="544"/>
      <c r="O246" s="545"/>
      <c r="P246" s="546"/>
      <c r="Q246" s="547"/>
      <c r="R246" s="548"/>
      <c r="S246" s="549"/>
      <c r="T246" s="550"/>
      <c r="U246" s="549"/>
      <c r="V246" s="550"/>
      <c r="W246" s="549"/>
      <c r="X246" s="550"/>
      <c r="Y246" s="549"/>
      <c r="Z246" s="550"/>
      <c r="AA246" s="550"/>
      <c r="AB246" s="550"/>
      <c r="AC246" s="551"/>
      <c r="AD246" s="552"/>
      <c r="AE246" s="553"/>
      <c r="AF246" s="554"/>
      <c r="AG246" s="552"/>
      <c r="AH246" s="555"/>
      <c r="AI246" s="554"/>
      <c r="AJ246" s="554"/>
      <c r="AK246" s="556"/>
      <c r="AL246" s="557"/>
      <c r="AM246" s="564"/>
      <c r="AN246" s="559"/>
      <c r="AO246" s="576"/>
      <c r="AP246" s="561"/>
      <c r="AQ246" s="126"/>
      <c r="AR246" s="126"/>
      <c r="AS246" s="126"/>
      <c r="AT246" s="126"/>
      <c r="AU246" s="126"/>
      <c r="AV246" s="126"/>
      <c r="AW246" s="126"/>
      <c r="AX246" s="560"/>
      <c r="AY246" s="560"/>
    </row>
    <row r="247" customFormat="false" ht="30" hidden="false" customHeight="true" outlineLevel="0" collapsed="false">
      <c r="A247" s="539"/>
      <c r="B247" s="566"/>
      <c r="C247" s="566"/>
      <c r="D247" s="566"/>
      <c r="E247" s="566"/>
      <c r="F247" s="566"/>
      <c r="G247" s="567"/>
      <c r="H247" s="567"/>
      <c r="I247" s="567"/>
      <c r="J247" s="567"/>
      <c r="K247" s="567"/>
      <c r="L247" s="542"/>
      <c r="M247" s="568"/>
      <c r="N247" s="544"/>
      <c r="O247" s="545"/>
      <c r="P247" s="546"/>
      <c r="Q247" s="547"/>
      <c r="R247" s="548"/>
      <c r="S247" s="549"/>
      <c r="T247" s="550"/>
      <c r="U247" s="549"/>
      <c r="V247" s="550"/>
      <c r="W247" s="549"/>
      <c r="X247" s="550"/>
      <c r="Y247" s="549"/>
      <c r="Z247" s="550"/>
      <c r="AA247" s="550"/>
      <c r="AB247" s="550"/>
      <c r="AC247" s="551"/>
      <c r="AD247" s="552"/>
      <c r="AE247" s="553"/>
      <c r="AF247" s="554"/>
      <c r="AG247" s="552"/>
      <c r="AH247" s="555"/>
      <c r="AI247" s="554"/>
      <c r="AJ247" s="554"/>
      <c r="AK247" s="556"/>
      <c r="AL247" s="557"/>
      <c r="AM247" s="565" t="str">
        <f aca="false">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559"/>
      <c r="AO247" s="576"/>
      <c r="AP247" s="561"/>
      <c r="AQ247" s="126"/>
      <c r="AR247" s="126"/>
      <c r="AS247" s="126"/>
      <c r="AT247" s="126"/>
      <c r="AU247" s="126"/>
      <c r="AV247" s="126"/>
      <c r="AW247" s="126"/>
      <c r="AX247" s="560"/>
      <c r="AY247" s="560"/>
    </row>
    <row r="248" customFormat="false" ht="30" hidden="false" customHeight="true" outlineLevel="0" collapsed="false">
      <c r="A248" s="539" t="n">
        <v>60</v>
      </c>
      <c r="B248" s="566" t="str">
        <f aca="false">IF(基本情報入力シート!B99="", "",基本情報入力シート!B99)</f>
        <v/>
      </c>
      <c r="C248" s="566"/>
      <c r="D248" s="566"/>
      <c r="E248" s="566"/>
      <c r="F248" s="566"/>
      <c r="G248" s="567" t="str">
        <f aca="false">IF(基本情報入力シート!L99="", "",基本情報入力シート!L99)</f>
        <v/>
      </c>
      <c r="H248" s="567" t="str">
        <f aca="false">IF(基本情報入力シート!Q99="", "",基本情報入力シート!Q99)</f>
        <v/>
      </c>
      <c r="I248" s="567" t="str">
        <f aca="false">IF(基本情報入力シート!V99="", "",基本情報入力シート!V99)</f>
        <v/>
      </c>
      <c r="J248" s="567" t="str">
        <f aca="false">IF(基本情報入力シート!W99="", "",基本情報入力シート!W99)</f>
        <v/>
      </c>
      <c r="K248" s="567" t="str">
        <f aca="false">IF(基本情報入力シート!X99="", "",基本情報入力シート!X99)</f>
        <v/>
      </c>
      <c r="L248" s="542" t="str">
        <f aca="false">IF(基本情報入力シート!AC99=0, "",基本情報入力シート!AC99)</f>
        <v/>
      </c>
      <c r="M248" s="568" t="e">
        <f aca="false">IF(基本情報入力シート!AD99="", "",基本情報入力シート!AD99)</f>
        <v>#N/A</v>
      </c>
      <c r="N248" s="544"/>
      <c r="O248" s="545" t="e">
        <f aca="false">IFERROR(VLOOKUP(K248,【参考】数式用３!$A$2:$AD$48,MATCH(N248,【参考】数式用３!$C$4:$AD$4,0)+2,0),"")))</f>
        <v>#N/A</v>
      </c>
      <c r="P248" s="546"/>
      <c r="Q248" s="547" t="e">
        <f aca="false">IFERROR(VLOOKUP(K248,【参考】数式用３!$A$2:$AC$48,MATCH(P248,【参考】数式用３!$C$4:$AC$4,0)+2,0),"")))</f>
        <v>#N/A</v>
      </c>
      <c r="R248" s="548" t="s">
        <v>267</v>
      </c>
      <c r="S248" s="549"/>
      <c r="T248" s="550" t="s">
        <v>268</v>
      </c>
      <c r="U248" s="549"/>
      <c r="V248" s="550" t="s">
        <v>352</v>
      </c>
      <c r="W248" s="549"/>
      <c r="X248" s="550" t="s">
        <v>268</v>
      </c>
      <c r="Y248" s="549"/>
      <c r="Z248" s="550" t="s">
        <v>269</v>
      </c>
      <c r="AA248" s="550" t="s">
        <v>170</v>
      </c>
      <c r="AB248" s="550" t="str">
        <f aca="false">IF(S248&gt;=1,(W248*12+Y248)-(S248*12+U248)+1,"")</f>
        <v/>
      </c>
      <c r="AC248" s="551" t="s">
        <v>353</v>
      </c>
      <c r="AD248" s="552" t="str">
        <f aca="false">IFERROR(ROUNDDOWN(ROUND(L248*Q248,0)*M248,0)*AB248,"")</f>
        <v/>
      </c>
      <c r="AE248" s="553" t="e">
        <f aca="false">IFERROR(ROUNDDOWN(ROUNDDOWN(ROUND(L248*VLOOKUP(K248,【参考】数式用３!$A$2:$AC$48,MATCH("処遇改善加算Ⅳ",【参考】数式用３!$C$4:$O$4,0)+2,0),0)*M248,0)*AB248*0.5,0), "")),0),0),0))</f>
        <v>#N/A</v>
      </c>
      <c r="AF248" s="554"/>
      <c r="AG248" s="552" t="e">
        <f aca="false">IF(AND(AQ248&lt;&gt;"対象外", P248&lt;&gt;""),ROUNDDOWN(ROUND(L248*VLOOKUP(K248,【参考】数式用３!$A$2:$K$48,MATCH("ベア加算あり",【参考】数式用３!$C$4:$K$4,0)+2,0),0)*M248,0)*AB248,"")),0),0))</f>
        <v>#N/A</v>
      </c>
      <c r="AH248" s="555"/>
      <c r="AI248" s="554"/>
      <c r="AJ248" s="554"/>
      <c r="AK248" s="556"/>
      <c r="AL248" s="557"/>
      <c r="AM248" s="558" t="e">
        <f aca="false">IF(Q248="","",IF(Q248&lt;O248,"！加算の要件上は問題ありませんが、令和６年度末の加算率と比較して、令和７年度の加算率が低くなっています。",""))</f>
        <v>#N/A</v>
      </c>
      <c r="AN248" s="559"/>
      <c r="AO248" s="560" t="str">
        <f aca="false">IF(K248&lt;&gt;"","Q列に色付け","")</f>
        <v/>
      </c>
      <c r="AP248" s="561" t="e">
        <f aca="false">IF(AND(AE248&lt;&gt;0,AE248&lt;&gt;""),IF(AF248="○","入力済","未入力"),"")</f>
        <v>#N/A</v>
      </c>
      <c r="AQ248" s="126" t="e">
        <f aca="false">IFERROR((VLOOKUP(N248, 【参考】数式用３!$BE$5:$BE$13, 1,FALSE)), "対象外"))))</f>
        <v>#N/A</v>
      </c>
      <c r="AR248" s="126" t="e">
        <f aca="false">IF(AG248&lt;&gt;"",IF(AH248="○","入力済","未入力"),"")</f>
        <v>#N/A</v>
      </c>
      <c r="AS248" s="126" t="str">
        <f aca="false">IF(AND(P248&lt;&gt;"", AI248=""), "未入力", "入力済")</f>
        <v>入力済</v>
      </c>
      <c r="AT248" s="126" t="str">
        <f aca="false">IF(AND(P248&lt;&gt;"", P248&lt;&gt;"処遇改善加算Ⅳ", AJ248=""), "未入力", "入力済")</f>
        <v>入力済</v>
      </c>
      <c r="AU248" s="126" t="e">
        <f aca="false">IFERROR(VLOOKUP(K248, 【参考】数式用３!$BB$5:$BC$48, 2, FALSE), "")))</f>
        <v>#N/A</v>
      </c>
      <c r="AV248" s="126" t="e">
        <f aca="false">IF(AND(P248&lt;&gt;"処遇改善加算Ⅲ",P248&lt;&gt;"処遇改善加算Ⅳ", P248&lt;&gt;"", AU248&lt;&gt;"対象外"), 1,"")</f>
        <v>#N/A</v>
      </c>
      <c r="AW248" s="126" t="e">
        <f aca="false">IFERROR("_"&amp;VLOOKUP(K248, 【参考】数式用３!$AG$2:$AH$48, 2, FALSE), "")))</f>
        <v>#N/A</v>
      </c>
      <c r="AX248" s="560" t="str">
        <f aca="false">IF(AND(P248="処遇改善加算Ⅰ", AL248=""), "未入力","入力済")</f>
        <v>入力済</v>
      </c>
      <c r="AY248" s="560" t="str">
        <f aca="false">G248</f>
        <v/>
      </c>
    </row>
    <row r="249" customFormat="false" ht="14.4" hidden="false" customHeight="true" outlineLevel="0" collapsed="false">
      <c r="A249" s="539"/>
      <c r="B249" s="566"/>
      <c r="C249" s="566"/>
      <c r="D249" s="566"/>
      <c r="E249" s="566"/>
      <c r="F249" s="566"/>
      <c r="G249" s="567"/>
      <c r="H249" s="567"/>
      <c r="I249" s="567"/>
      <c r="J249" s="567"/>
      <c r="K249" s="567"/>
      <c r="L249" s="542"/>
      <c r="M249" s="568"/>
      <c r="N249" s="544"/>
      <c r="O249" s="545"/>
      <c r="P249" s="546"/>
      <c r="Q249" s="547"/>
      <c r="R249" s="548"/>
      <c r="S249" s="549"/>
      <c r="T249" s="550"/>
      <c r="U249" s="549"/>
      <c r="V249" s="550"/>
      <c r="W249" s="549"/>
      <c r="X249" s="550"/>
      <c r="Y249" s="549"/>
      <c r="Z249" s="550"/>
      <c r="AA249" s="550"/>
      <c r="AB249" s="550"/>
      <c r="AC249" s="551"/>
      <c r="AD249" s="552"/>
      <c r="AE249" s="553"/>
      <c r="AF249" s="554"/>
      <c r="AG249" s="552"/>
      <c r="AH249" s="555"/>
      <c r="AI249" s="554"/>
      <c r="AJ249" s="554"/>
      <c r="AK249" s="556"/>
      <c r="AL249" s="557"/>
      <c r="AM249" s="564" t="str">
        <f aca="false">IF(AND(P248&lt;&gt;"", OR(W248&lt;&gt;8,Y248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49" s="559"/>
      <c r="AO249" s="560"/>
      <c r="AP249" s="561"/>
      <c r="AQ249" s="126"/>
      <c r="AR249" s="126"/>
      <c r="AS249" s="126"/>
      <c r="AT249" s="126"/>
      <c r="AU249" s="126"/>
      <c r="AV249" s="126"/>
      <c r="AW249" s="126"/>
      <c r="AX249" s="560"/>
      <c r="AY249" s="560"/>
    </row>
    <row r="250" customFormat="false" ht="14.4" hidden="false" customHeight="true" outlineLevel="0" collapsed="false">
      <c r="A250" s="539"/>
      <c r="B250" s="566"/>
      <c r="C250" s="566"/>
      <c r="D250" s="566"/>
      <c r="E250" s="566"/>
      <c r="F250" s="566"/>
      <c r="G250" s="567"/>
      <c r="H250" s="567"/>
      <c r="I250" s="567"/>
      <c r="J250" s="567"/>
      <c r="K250" s="567"/>
      <c r="L250" s="542"/>
      <c r="M250" s="568"/>
      <c r="N250" s="544"/>
      <c r="O250" s="545"/>
      <c r="P250" s="546"/>
      <c r="Q250" s="547"/>
      <c r="R250" s="548"/>
      <c r="S250" s="549"/>
      <c r="T250" s="550"/>
      <c r="U250" s="549"/>
      <c r="V250" s="550"/>
      <c r="W250" s="549"/>
      <c r="X250" s="550"/>
      <c r="Y250" s="549"/>
      <c r="Z250" s="550"/>
      <c r="AA250" s="550"/>
      <c r="AB250" s="550"/>
      <c r="AC250" s="551"/>
      <c r="AD250" s="552"/>
      <c r="AE250" s="553"/>
      <c r="AF250" s="554"/>
      <c r="AG250" s="552"/>
      <c r="AH250" s="555"/>
      <c r="AI250" s="554"/>
      <c r="AJ250" s="554"/>
      <c r="AK250" s="556"/>
      <c r="AL250" s="557"/>
      <c r="AM250" s="564"/>
      <c r="AN250" s="559"/>
      <c r="AO250" s="560"/>
      <c r="AP250" s="561"/>
      <c r="AQ250" s="126"/>
      <c r="AR250" s="126"/>
      <c r="AS250" s="126"/>
      <c r="AT250" s="126"/>
      <c r="AU250" s="126"/>
      <c r="AV250" s="126"/>
      <c r="AW250" s="126"/>
      <c r="AX250" s="560"/>
      <c r="AY250" s="560"/>
    </row>
    <row r="251" customFormat="false" ht="30" hidden="false" customHeight="true" outlineLevel="0" collapsed="false">
      <c r="A251" s="539"/>
      <c r="B251" s="566"/>
      <c r="C251" s="566"/>
      <c r="D251" s="566"/>
      <c r="E251" s="566"/>
      <c r="F251" s="566"/>
      <c r="G251" s="567"/>
      <c r="H251" s="567"/>
      <c r="I251" s="567"/>
      <c r="J251" s="567"/>
      <c r="K251" s="567"/>
      <c r="L251" s="542"/>
      <c r="M251" s="568"/>
      <c r="N251" s="544"/>
      <c r="O251" s="545"/>
      <c r="P251" s="546"/>
      <c r="Q251" s="547"/>
      <c r="R251" s="548"/>
      <c r="S251" s="549"/>
      <c r="T251" s="550"/>
      <c r="U251" s="549"/>
      <c r="V251" s="550"/>
      <c r="W251" s="549"/>
      <c r="X251" s="550"/>
      <c r="Y251" s="549"/>
      <c r="Z251" s="550"/>
      <c r="AA251" s="550"/>
      <c r="AB251" s="550"/>
      <c r="AC251" s="551"/>
      <c r="AD251" s="552"/>
      <c r="AE251" s="553"/>
      <c r="AF251" s="554"/>
      <c r="AG251" s="552"/>
      <c r="AH251" s="555"/>
      <c r="AI251" s="554"/>
      <c r="AJ251" s="554"/>
      <c r="AK251" s="556"/>
      <c r="AL251" s="557"/>
      <c r="AM251" s="565" t="str">
        <f aca="false">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559"/>
      <c r="AO251" s="560"/>
      <c r="AP251" s="561"/>
      <c r="AQ251" s="126"/>
      <c r="AR251" s="126"/>
      <c r="AS251" s="126"/>
      <c r="AT251" s="126"/>
      <c r="AU251" s="126"/>
      <c r="AV251" s="126"/>
      <c r="AW251" s="126"/>
      <c r="AX251" s="560"/>
      <c r="AY251" s="560"/>
    </row>
    <row r="252" customFormat="false" ht="30" hidden="false" customHeight="true" outlineLevel="0" collapsed="false">
      <c r="A252" s="539" t="n">
        <v>61</v>
      </c>
      <c r="B252" s="566" t="str">
        <f aca="false">IF(基本情報入力シート!B100="", "",基本情報入力シート!B100)</f>
        <v/>
      </c>
      <c r="C252" s="566"/>
      <c r="D252" s="566"/>
      <c r="E252" s="566"/>
      <c r="F252" s="566"/>
      <c r="G252" s="567" t="str">
        <f aca="false">IF(基本情報入力シート!L100="", "",基本情報入力シート!L100)</f>
        <v/>
      </c>
      <c r="H252" s="567" t="str">
        <f aca="false">IF(基本情報入力シート!Q100="", "",基本情報入力シート!Q100)</f>
        <v/>
      </c>
      <c r="I252" s="567" t="str">
        <f aca="false">IF(基本情報入力シート!V100="", "",基本情報入力シート!V100)</f>
        <v/>
      </c>
      <c r="J252" s="567" t="str">
        <f aca="false">IF(基本情報入力シート!W100="", "",基本情報入力シート!W100)</f>
        <v/>
      </c>
      <c r="K252" s="567" t="str">
        <f aca="false">IF(基本情報入力シート!X100="", "",基本情報入力シート!X100)</f>
        <v/>
      </c>
      <c r="L252" s="542" t="str">
        <f aca="false">IF(基本情報入力シート!AC100=0, "",基本情報入力シート!AC100)</f>
        <v/>
      </c>
      <c r="M252" s="568" t="e">
        <f aca="false">IF(基本情報入力シート!AD100="", "",基本情報入力シート!AD100)</f>
        <v>#N/A</v>
      </c>
      <c r="N252" s="544"/>
      <c r="O252" s="545" t="e">
        <f aca="false">IFERROR(VLOOKUP(K252,【参考】数式用３!$A$2:$AD$48,MATCH(N252,【参考】数式用３!$C$4:$AD$4,0)+2,0),"")))</f>
        <v>#N/A</v>
      </c>
      <c r="P252" s="546"/>
      <c r="Q252" s="547" t="e">
        <f aca="false">IFERROR(VLOOKUP(K252,【参考】数式用３!$A$2:$AC$48,MATCH(P252,【参考】数式用３!$C$4:$AC$4,0)+2,0),"")))</f>
        <v>#N/A</v>
      </c>
      <c r="R252" s="548" t="s">
        <v>267</v>
      </c>
      <c r="S252" s="549"/>
      <c r="T252" s="550" t="s">
        <v>268</v>
      </c>
      <c r="U252" s="549"/>
      <c r="V252" s="550" t="s">
        <v>352</v>
      </c>
      <c r="W252" s="549"/>
      <c r="X252" s="550" t="s">
        <v>268</v>
      </c>
      <c r="Y252" s="549"/>
      <c r="Z252" s="550" t="s">
        <v>269</v>
      </c>
      <c r="AA252" s="550" t="s">
        <v>170</v>
      </c>
      <c r="AB252" s="550" t="str">
        <f aca="false">IF(S252&gt;=1,(W252*12+Y252)-(S252*12+U252)+1,"")</f>
        <v/>
      </c>
      <c r="AC252" s="551" t="s">
        <v>353</v>
      </c>
      <c r="AD252" s="552" t="str">
        <f aca="false">IFERROR(ROUNDDOWN(ROUND(L252*Q252,0)*M252,0)*AB252,"")</f>
        <v/>
      </c>
      <c r="AE252" s="553" t="e">
        <f aca="false">IFERROR(ROUNDDOWN(ROUNDDOWN(ROUND(L252*VLOOKUP(K252,【参考】数式用３!$A$2:$AC$48,MATCH("処遇改善加算Ⅳ",【参考】数式用３!$C$4:$O$4,0)+2,0),0)*M252,0)*AB252*0.5,0), "")),0),0),0))</f>
        <v>#N/A</v>
      </c>
      <c r="AF252" s="554"/>
      <c r="AG252" s="552" t="e">
        <f aca="false">IF(AND(AQ252&lt;&gt;"対象外", P252&lt;&gt;""),ROUNDDOWN(ROUND(L252*VLOOKUP(K252,【参考】数式用３!$A$2:$K$48,MATCH("ベア加算あり",【参考】数式用３!$C$4:$K$4,0)+2,0),0)*M252,0)*AB252,"")),0),0))</f>
        <v>#N/A</v>
      </c>
      <c r="AH252" s="555"/>
      <c r="AI252" s="554"/>
      <c r="AJ252" s="554"/>
      <c r="AK252" s="556"/>
      <c r="AL252" s="557"/>
      <c r="AM252" s="558" t="e">
        <f aca="false">IF(Q252="","",IF(Q252&lt;O252,"！加算の要件上は問題ありませんが、令和６年度末の加算率と比較して、令和７年度の加算率が低くなっています。",""))</f>
        <v>#N/A</v>
      </c>
      <c r="AN252" s="559"/>
      <c r="AO252" s="562" t="str">
        <f aca="false">IF(K252&lt;&gt;"","Q列に色付け","")</f>
        <v/>
      </c>
      <c r="AP252" s="561" t="e">
        <f aca="false">IF(AND(AE252&lt;&gt;0,AE252&lt;&gt;""),IF(AF252="○","入力済","未入力"),"")</f>
        <v>#N/A</v>
      </c>
      <c r="AQ252" s="126" t="e">
        <f aca="false">IFERROR((VLOOKUP(N252, 【参考】数式用３!$BE$5:$BE$13, 1,FALSE)), "対象外"))))</f>
        <v>#N/A</v>
      </c>
      <c r="AR252" s="126" t="e">
        <f aca="false">IF(AG252&lt;&gt;"",IF(AH252="○","入力済","未入力"),"")</f>
        <v>#N/A</v>
      </c>
      <c r="AS252" s="126" t="str">
        <f aca="false">IF(AND(P252&lt;&gt;"", AI252=""), "未入力", "入力済")</f>
        <v>入力済</v>
      </c>
      <c r="AT252" s="126" t="str">
        <f aca="false">IF(AND(P252&lt;&gt;"", P252&lt;&gt;"処遇改善加算Ⅳ", AJ252=""), "未入力", "入力済")</f>
        <v>入力済</v>
      </c>
      <c r="AU252" s="126" t="e">
        <f aca="false">IFERROR(VLOOKUP(K252, 【参考】数式用３!$BB$5:$BC$48, 2, FALSE), "")))</f>
        <v>#N/A</v>
      </c>
      <c r="AV252" s="126" t="e">
        <f aca="false">IF(AND(P252&lt;&gt;"処遇改善加算Ⅲ",P252&lt;&gt;"処遇改善加算Ⅳ", P252&lt;&gt;"", AU252&lt;&gt;"対象外"), 1,"")</f>
        <v>#N/A</v>
      </c>
      <c r="AW252" s="126" t="e">
        <f aca="false">IFERROR("_"&amp;VLOOKUP(K252, 【参考】数式用３!$AG$2:$AH$48, 2, FALSE), "")))</f>
        <v>#N/A</v>
      </c>
      <c r="AX252" s="560" t="str">
        <f aca="false">IF(AND(P252="処遇改善加算Ⅰ", AL252=""), "未入力","入力済")</f>
        <v>入力済</v>
      </c>
      <c r="AY252" s="560" t="str">
        <f aca="false">G252</f>
        <v/>
      </c>
    </row>
    <row r="253" customFormat="false" ht="14.4" hidden="false" customHeight="true" outlineLevel="0" collapsed="false">
      <c r="A253" s="539"/>
      <c r="B253" s="566"/>
      <c r="C253" s="566"/>
      <c r="D253" s="566"/>
      <c r="E253" s="566"/>
      <c r="F253" s="566"/>
      <c r="G253" s="567"/>
      <c r="H253" s="567"/>
      <c r="I253" s="567"/>
      <c r="J253" s="567"/>
      <c r="K253" s="567"/>
      <c r="L253" s="542"/>
      <c r="M253" s="568"/>
      <c r="N253" s="544"/>
      <c r="O253" s="545"/>
      <c r="P253" s="546"/>
      <c r="Q253" s="547"/>
      <c r="R253" s="548"/>
      <c r="S253" s="549"/>
      <c r="T253" s="550"/>
      <c r="U253" s="549"/>
      <c r="V253" s="550"/>
      <c r="W253" s="549"/>
      <c r="X253" s="550"/>
      <c r="Y253" s="549"/>
      <c r="Z253" s="550"/>
      <c r="AA253" s="550"/>
      <c r="AB253" s="550"/>
      <c r="AC253" s="551"/>
      <c r="AD253" s="552"/>
      <c r="AE253" s="553"/>
      <c r="AF253" s="554"/>
      <c r="AG253" s="552"/>
      <c r="AH253" s="555"/>
      <c r="AI253" s="554"/>
      <c r="AJ253" s="554"/>
      <c r="AK253" s="556"/>
      <c r="AL253" s="557"/>
      <c r="AM253" s="564" t="str">
        <f aca="false">IF(AND(P252&lt;&gt;"", OR(W252&lt;&gt;8,Y252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53" s="559"/>
      <c r="AO253" s="562"/>
      <c r="AP253" s="561"/>
      <c r="AQ253" s="126"/>
      <c r="AR253" s="126"/>
      <c r="AS253" s="126"/>
      <c r="AT253" s="126"/>
      <c r="AU253" s="126"/>
      <c r="AV253" s="126"/>
      <c r="AW253" s="126"/>
      <c r="AX253" s="560"/>
      <c r="AY253" s="560"/>
    </row>
    <row r="254" customFormat="false" ht="14.4" hidden="false" customHeight="true" outlineLevel="0" collapsed="false">
      <c r="A254" s="539"/>
      <c r="B254" s="566"/>
      <c r="C254" s="566"/>
      <c r="D254" s="566"/>
      <c r="E254" s="566"/>
      <c r="F254" s="566"/>
      <c r="G254" s="567"/>
      <c r="H254" s="567"/>
      <c r="I254" s="567"/>
      <c r="J254" s="567"/>
      <c r="K254" s="567"/>
      <c r="L254" s="542"/>
      <c r="M254" s="568"/>
      <c r="N254" s="544"/>
      <c r="O254" s="545"/>
      <c r="P254" s="546"/>
      <c r="Q254" s="547"/>
      <c r="R254" s="548"/>
      <c r="S254" s="549"/>
      <c r="T254" s="550"/>
      <c r="U254" s="549"/>
      <c r="V254" s="550"/>
      <c r="W254" s="549"/>
      <c r="X254" s="550"/>
      <c r="Y254" s="549"/>
      <c r="Z254" s="550"/>
      <c r="AA254" s="550"/>
      <c r="AB254" s="550"/>
      <c r="AC254" s="551"/>
      <c r="AD254" s="552"/>
      <c r="AE254" s="553"/>
      <c r="AF254" s="554"/>
      <c r="AG254" s="552"/>
      <c r="AH254" s="555"/>
      <c r="AI254" s="554"/>
      <c r="AJ254" s="554"/>
      <c r="AK254" s="556"/>
      <c r="AL254" s="557"/>
      <c r="AM254" s="564"/>
      <c r="AN254" s="559"/>
      <c r="AO254" s="562"/>
      <c r="AP254" s="561"/>
      <c r="AQ254" s="126"/>
      <c r="AR254" s="126"/>
      <c r="AS254" s="126"/>
      <c r="AT254" s="126"/>
      <c r="AU254" s="126"/>
      <c r="AV254" s="126"/>
      <c r="AW254" s="126"/>
      <c r="AX254" s="560"/>
      <c r="AY254" s="560"/>
    </row>
    <row r="255" customFormat="false" ht="30" hidden="false" customHeight="true" outlineLevel="0" collapsed="false">
      <c r="A255" s="539"/>
      <c r="B255" s="566"/>
      <c r="C255" s="566"/>
      <c r="D255" s="566"/>
      <c r="E255" s="566"/>
      <c r="F255" s="566"/>
      <c r="G255" s="567"/>
      <c r="H255" s="567"/>
      <c r="I255" s="567"/>
      <c r="J255" s="567"/>
      <c r="K255" s="567"/>
      <c r="L255" s="542"/>
      <c r="M255" s="568"/>
      <c r="N255" s="544"/>
      <c r="O255" s="545"/>
      <c r="P255" s="546"/>
      <c r="Q255" s="547"/>
      <c r="R255" s="548"/>
      <c r="S255" s="549"/>
      <c r="T255" s="550"/>
      <c r="U255" s="549"/>
      <c r="V255" s="550"/>
      <c r="W255" s="549"/>
      <c r="X255" s="550"/>
      <c r="Y255" s="549"/>
      <c r="Z255" s="550"/>
      <c r="AA255" s="550"/>
      <c r="AB255" s="550"/>
      <c r="AC255" s="551"/>
      <c r="AD255" s="552"/>
      <c r="AE255" s="553"/>
      <c r="AF255" s="554"/>
      <c r="AG255" s="552"/>
      <c r="AH255" s="555"/>
      <c r="AI255" s="554"/>
      <c r="AJ255" s="554"/>
      <c r="AK255" s="556"/>
      <c r="AL255" s="557"/>
      <c r="AM255" s="565" t="str">
        <f aca="false">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559"/>
      <c r="AO255" s="562"/>
      <c r="AP255" s="561"/>
      <c r="AQ255" s="126"/>
      <c r="AR255" s="126"/>
      <c r="AS255" s="126"/>
      <c r="AT255" s="126"/>
      <c r="AU255" s="126"/>
      <c r="AV255" s="126"/>
      <c r="AW255" s="126"/>
      <c r="AX255" s="560"/>
      <c r="AY255" s="560"/>
    </row>
    <row r="256" customFormat="false" ht="30" hidden="false" customHeight="true" outlineLevel="0" collapsed="false">
      <c r="A256" s="539" t="n">
        <v>62</v>
      </c>
      <c r="B256" s="566" t="str">
        <f aca="false">IF(基本情報入力シート!B101="", "",基本情報入力シート!B101)</f>
        <v/>
      </c>
      <c r="C256" s="566"/>
      <c r="D256" s="566"/>
      <c r="E256" s="566"/>
      <c r="F256" s="566"/>
      <c r="G256" s="567" t="str">
        <f aca="false">IF(基本情報入力シート!L101="", "",基本情報入力シート!L101)</f>
        <v/>
      </c>
      <c r="H256" s="567" t="str">
        <f aca="false">IF(基本情報入力シート!Q101="", "",基本情報入力シート!Q101)</f>
        <v/>
      </c>
      <c r="I256" s="567" t="str">
        <f aca="false">IF(基本情報入力シート!V101="", "",基本情報入力シート!V101)</f>
        <v/>
      </c>
      <c r="J256" s="567" t="str">
        <f aca="false">IF(基本情報入力シート!W101="", "",基本情報入力シート!W101)</f>
        <v/>
      </c>
      <c r="K256" s="567" t="str">
        <f aca="false">IF(基本情報入力シート!X101="", "",基本情報入力シート!X101)</f>
        <v/>
      </c>
      <c r="L256" s="542" t="str">
        <f aca="false">IF(基本情報入力シート!AC101=0, "",基本情報入力シート!AC101)</f>
        <v/>
      </c>
      <c r="M256" s="568" t="e">
        <f aca="false">IF(基本情報入力シート!AD101="", "",基本情報入力シート!AD101)</f>
        <v>#N/A</v>
      </c>
      <c r="N256" s="544"/>
      <c r="O256" s="545" t="e">
        <f aca="false">IFERROR(VLOOKUP(K256,【参考】数式用３!$A$2:$AD$48,MATCH(N256,【参考】数式用３!$C$4:$AD$4,0)+2,0),"")))</f>
        <v>#N/A</v>
      </c>
      <c r="P256" s="546"/>
      <c r="Q256" s="547" t="e">
        <f aca="false">IFERROR(VLOOKUP(K256,【参考】数式用３!$A$2:$AC$48,MATCH(P256,【参考】数式用３!$C$4:$AC$4,0)+2,0),"")))</f>
        <v>#N/A</v>
      </c>
      <c r="R256" s="548" t="s">
        <v>267</v>
      </c>
      <c r="S256" s="549"/>
      <c r="T256" s="550" t="s">
        <v>268</v>
      </c>
      <c r="U256" s="549"/>
      <c r="V256" s="550" t="s">
        <v>352</v>
      </c>
      <c r="W256" s="549"/>
      <c r="X256" s="550" t="s">
        <v>268</v>
      </c>
      <c r="Y256" s="549"/>
      <c r="Z256" s="550" t="s">
        <v>269</v>
      </c>
      <c r="AA256" s="550" t="s">
        <v>170</v>
      </c>
      <c r="AB256" s="550" t="str">
        <f aca="false">IF(S256&gt;=1,(W256*12+Y256)-(S256*12+U256)+1,"")</f>
        <v/>
      </c>
      <c r="AC256" s="551" t="s">
        <v>353</v>
      </c>
      <c r="AD256" s="552" t="str">
        <f aca="false">IFERROR(ROUNDDOWN(ROUND(L256*Q256,0)*M256,0)*AB256,"")</f>
        <v/>
      </c>
      <c r="AE256" s="553" t="e">
        <f aca="false">IFERROR(ROUNDDOWN(ROUNDDOWN(ROUND(L256*VLOOKUP(K256,【参考】数式用３!$A$2:$AC$48,MATCH("処遇改善加算Ⅳ",【参考】数式用３!$C$4:$O$4,0)+2,0),0)*M256,0)*AB256*0.5,0), "")),0),0),0))</f>
        <v>#N/A</v>
      </c>
      <c r="AF256" s="554"/>
      <c r="AG256" s="552" t="e">
        <f aca="false">IF(AND(AQ256&lt;&gt;"対象外", P256&lt;&gt;""),ROUNDDOWN(ROUND(L256*VLOOKUP(K256,【参考】数式用３!$A$2:$K$48,MATCH("ベア加算あり",【参考】数式用３!$C$4:$K$4,0)+2,0),0)*M256,0)*AB256,"")),0),0))</f>
        <v>#N/A</v>
      </c>
      <c r="AH256" s="555"/>
      <c r="AI256" s="554"/>
      <c r="AJ256" s="554"/>
      <c r="AK256" s="556"/>
      <c r="AL256" s="557"/>
      <c r="AM256" s="558" t="e">
        <f aca="false">IF(Q256="","",IF(Q256&lt;O256,"！加算の要件上は問題ありませんが、令和６年度末の加算率と比較して、令和７年度の加算率が低くなっています。",""))</f>
        <v>#N/A</v>
      </c>
      <c r="AN256" s="559"/>
      <c r="AO256" s="560" t="str">
        <f aca="false">IF(K256&lt;&gt;"","Q列に色付け","")</f>
        <v/>
      </c>
      <c r="AP256" s="561" t="e">
        <f aca="false">IF(AND(AE256&lt;&gt;0,AE256&lt;&gt;""),IF(AF256="○","入力済","未入力"),"")</f>
        <v>#N/A</v>
      </c>
      <c r="AQ256" s="126" t="e">
        <f aca="false">IFERROR((VLOOKUP(N256, 【参考】数式用３!$BE$5:$BE$13, 1,FALSE)), "対象外"))))</f>
        <v>#N/A</v>
      </c>
      <c r="AR256" s="126" t="e">
        <f aca="false">IF(AG256&lt;&gt;"",IF(AH256="○","入力済","未入力"),"")</f>
        <v>#N/A</v>
      </c>
      <c r="AS256" s="126" t="str">
        <f aca="false">IF(AND(P256&lt;&gt;"", AI256=""), "未入力", "入力済")</f>
        <v>入力済</v>
      </c>
      <c r="AT256" s="126" t="str">
        <f aca="false">IF(AND(P256&lt;&gt;"", P256&lt;&gt;"処遇改善加算Ⅳ", AJ256=""), "未入力", "入力済")</f>
        <v>入力済</v>
      </c>
      <c r="AU256" s="126" t="e">
        <f aca="false">IFERROR(VLOOKUP(K256, 【参考】数式用３!$BB$5:$BC$48, 2, FALSE), "")))</f>
        <v>#N/A</v>
      </c>
      <c r="AV256" s="126" t="e">
        <f aca="false">IF(AND(P256&lt;&gt;"処遇改善加算Ⅲ",P256&lt;&gt;"処遇改善加算Ⅳ", P256&lt;&gt;"", AU256&lt;&gt;"対象外"), 1,"")</f>
        <v>#N/A</v>
      </c>
      <c r="AW256" s="126" t="e">
        <f aca="false">IFERROR("_"&amp;VLOOKUP(K256, 【参考】数式用３!$AG$2:$AH$48, 2, FALSE), "")))</f>
        <v>#N/A</v>
      </c>
      <c r="AX256" s="560" t="str">
        <f aca="false">IF(AND(P256="処遇改善加算Ⅰ", AL256=""), "未入力","入力済")</f>
        <v>入力済</v>
      </c>
      <c r="AY256" s="560" t="str">
        <f aca="false">G256</f>
        <v/>
      </c>
    </row>
    <row r="257" customFormat="false" ht="14.4" hidden="false" customHeight="true" outlineLevel="0" collapsed="false">
      <c r="A257" s="539"/>
      <c r="B257" s="566"/>
      <c r="C257" s="566"/>
      <c r="D257" s="566"/>
      <c r="E257" s="566"/>
      <c r="F257" s="566"/>
      <c r="G257" s="567"/>
      <c r="H257" s="567"/>
      <c r="I257" s="567"/>
      <c r="J257" s="567"/>
      <c r="K257" s="567"/>
      <c r="L257" s="542"/>
      <c r="M257" s="568"/>
      <c r="N257" s="544"/>
      <c r="O257" s="545"/>
      <c r="P257" s="546"/>
      <c r="Q257" s="547"/>
      <c r="R257" s="548"/>
      <c r="S257" s="549"/>
      <c r="T257" s="550"/>
      <c r="U257" s="549"/>
      <c r="V257" s="550"/>
      <c r="W257" s="549"/>
      <c r="X257" s="550"/>
      <c r="Y257" s="549"/>
      <c r="Z257" s="550"/>
      <c r="AA257" s="550"/>
      <c r="AB257" s="550"/>
      <c r="AC257" s="551"/>
      <c r="AD257" s="552"/>
      <c r="AE257" s="553"/>
      <c r="AF257" s="554"/>
      <c r="AG257" s="552"/>
      <c r="AH257" s="555"/>
      <c r="AI257" s="554"/>
      <c r="AJ257" s="554"/>
      <c r="AK257" s="556"/>
      <c r="AL257" s="557"/>
      <c r="AM257" s="564" t="str">
        <f aca="false">IF(AND(P256&lt;&gt;"", OR(W256&lt;&gt;8,Y256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57" s="559"/>
      <c r="AO257" s="560"/>
      <c r="AP257" s="561"/>
      <c r="AQ257" s="126"/>
      <c r="AR257" s="126"/>
      <c r="AS257" s="126"/>
      <c r="AT257" s="126"/>
      <c r="AU257" s="126"/>
      <c r="AV257" s="126"/>
      <c r="AW257" s="126"/>
      <c r="AX257" s="560"/>
      <c r="AY257" s="560"/>
    </row>
    <row r="258" customFormat="false" ht="14.4" hidden="false" customHeight="true" outlineLevel="0" collapsed="false">
      <c r="A258" s="539"/>
      <c r="B258" s="566"/>
      <c r="C258" s="566"/>
      <c r="D258" s="566"/>
      <c r="E258" s="566"/>
      <c r="F258" s="566"/>
      <c r="G258" s="567"/>
      <c r="H258" s="567"/>
      <c r="I258" s="567"/>
      <c r="J258" s="567"/>
      <c r="K258" s="567"/>
      <c r="L258" s="542"/>
      <c r="M258" s="568"/>
      <c r="N258" s="544"/>
      <c r="O258" s="545"/>
      <c r="P258" s="546"/>
      <c r="Q258" s="547"/>
      <c r="R258" s="548"/>
      <c r="S258" s="549"/>
      <c r="T258" s="550"/>
      <c r="U258" s="549"/>
      <c r="V258" s="550"/>
      <c r="W258" s="549"/>
      <c r="X258" s="550"/>
      <c r="Y258" s="549"/>
      <c r="Z258" s="550"/>
      <c r="AA258" s="550"/>
      <c r="AB258" s="550"/>
      <c r="AC258" s="551"/>
      <c r="AD258" s="552"/>
      <c r="AE258" s="553"/>
      <c r="AF258" s="554"/>
      <c r="AG258" s="552"/>
      <c r="AH258" s="555"/>
      <c r="AI258" s="554"/>
      <c r="AJ258" s="554"/>
      <c r="AK258" s="556"/>
      <c r="AL258" s="557"/>
      <c r="AM258" s="564"/>
      <c r="AN258" s="559"/>
      <c r="AO258" s="560"/>
      <c r="AP258" s="561"/>
      <c r="AQ258" s="126"/>
      <c r="AR258" s="126"/>
      <c r="AS258" s="126"/>
      <c r="AT258" s="126"/>
      <c r="AU258" s="126"/>
      <c r="AV258" s="126"/>
      <c r="AW258" s="126"/>
      <c r="AX258" s="560"/>
      <c r="AY258" s="560"/>
    </row>
    <row r="259" customFormat="false" ht="30" hidden="false" customHeight="true" outlineLevel="0" collapsed="false">
      <c r="A259" s="539"/>
      <c r="B259" s="566"/>
      <c r="C259" s="566"/>
      <c r="D259" s="566"/>
      <c r="E259" s="566"/>
      <c r="F259" s="566"/>
      <c r="G259" s="567"/>
      <c r="H259" s="567"/>
      <c r="I259" s="567"/>
      <c r="J259" s="567"/>
      <c r="K259" s="567"/>
      <c r="L259" s="542"/>
      <c r="M259" s="568"/>
      <c r="N259" s="544"/>
      <c r="O259" s="545"/>
      <c r="P259" s="546"/>
      <c r="Q259" s="547"/>
      <c r="R259" s="548"/>
      <c r="S259" s="549"/>
      <c r="T259" s="550"/>
      <c r="U259" s="549"/>
      <c r="V259" s="550"/>
      <c r="W259" s="549"/>
      <c r="X259" s="550"/>
      <c r="Y259" s="549"/>
      <c r="Z259" s="550"/>
      <c r="AA259" s="550"/>
      <c r="AB259" s="550"/>
      <c r="AC259" s="551"/>
      <c r="AD259" s="552"/>
      <c r="AE259" s="553"/>
      <c r="AF259" s="554"/>
      <c r="AG259" s="552"/>
      <c r="AH259" s="555"/>
      <c r="AI259" s="554"/>
      <c r="AJ259" s="554"/>
      <c r="AK259" s="556"/>
      <c r="AL259" s="557"/>
      <c r="AM259" s="565" t="str">
        <f aca="false">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559"/>
      <c r="AO259" s="560"/>
      <c r="AP259" s="561"/>
      <c r="AQ259" s="126"/>
      <c r="AR259" s="126"/>
      <c r="AS259" s="126"/>
      <c r="AT259" s="126"/>
      <c r="AU259" s="126"/>
      <c r="AV259" s="126"/>
      <c r="AW259" s="126"/>
      <c r="AX259" s="560"/>
      <c r="AY259" s="560"/>
    </row>
    <row r="260" customFormat="false" ht="30" hidden="false" customHeight="true" outlineLevel="0" collapsed="false">
      <c r="A260" s="539" t="n">
        <v>63</v>
      </c>
      <c r="B260" s="566" t="str">
        <f aca="false">IF(基本情報入力シート!B102="", "",基本情報入力シート!B102)</f>
        <v/>
      </c>
      <c r="C260" s="566"/>
      <c r="D260" s="566"/>
      <c r="E260" s="566"/>
      <c r="F260" s="566"/>
      <c r="G260" s="567" t="str">
        <f aca="false">IF(基本情報入力シート!L102="", "",基本情報入力シート!L102)</f>
        <v/>
      </c>
      <c r="H260" s="567" t="str">
        <f aca="false">IF(基本情報入力シート!Q102="", "",基本情報入力シート!Q102)</f>
        <v/>
      </c>
      <c r="I260" s="567" t="str">
        <f aca="false">IF(基本情報入力シート!V102="", "",基本情報入力シート!V102)</f>
        <v/>
      </c>
      <c r="J260" s="567" t="str">
        <f aca="false">IF(基本情報入力シート!W102="", "",基本情報入力シート!W102)</f>
        <v/>
      </c>
      <c r="K260" s="567" t="str">
        <f aca="false">IF(基本情報入力シート!X102="", "",基本情報入力シート!X102)</f>
        <v/>
      </c>
      <c r="L260" s="542" t="str">
        <f aca="false">IF(基本情報入力シート!AC102=0, "",基本情報入力シート!AC102)</f>
        <v/>
      </c>
      <c r="M260" s="568" t="e">
        <f aca="false">IF(基本情報入力シート!AD102="", "",基本情報入力シート!AD102)</f>
        <v>#N/A</v>
      </c>
      <c r="N260" s="544"/>
      <c r="O260" s="545" t="e">
        <f aca="false">IFERROR(VLOOKUP(K260,【参考】数式用３!$A$2:$AD$48,MATCH(N260,【参考】数式用３!$C$4:$AD$4,0)+2,0),"")))</f>
        <v>#N/A</v>
      </c>
      <c r="P260" s="546"/>
      <c r="Q260" s="547" t="e">
        <f aca="false">IFERROR(VLOOKUP(K260,【参考】数式用３!$A$2:$AC$48,MATCH(P260,【参考】数式用３!$C$4:$AC$4,0)+2,0),"")))</f>
        <v>#N/A</v>
      </c>
      <c r="R260" s="548" t="s">
        <v>267</v>
      </c>
      <c r="S260" s="549"/>
      <c r="T260" s="550" t="s">
        <v>268</v>
      </c>
      <c r="U260" s="549"/>
      <c r="V260" s="550" t="s">
        <v>352</v>
      </c>
      <c r="W260" s="549"/>
      <c r="X260" s="550" t="s">
        <v>268</v>
      </c>
      <c r="Y260" s="549"/>
      <c r="Z260" s="550" t="s">
        <v>269</v>
      </c>
      <c r="AA260" s="550" t="s">
        <v>170</v>
      </c>
      <c r="AB260" s="550" t="str">
        <f aca="false">IF(S260&gt;=1,(W260*12+Y260)-(S260*12+U260)+1,"")</f>
        <v/>
      </c>
      <c r="AC260" s="551" t="s">
        <v>353</v>
      </c>
      <c r="AD260" s="552" t="str">
        <f aca="false">IFERROR(ROUNDDOWN(ROUND(L260*Q260,0)*M260,0)*AB260,"")</f>
        <v/>
      </c>
      <c r="AE260" s="553" t="e">
        <f aca="false">IFERROR(ROUNDDOWN(ROUNDDOWN(ROUND(L260*VLOOKUP(K260,【参考】数式用３!$A$2:$AC$48,MATCH("処遇改善加算Ⅳ",【参考】数式用３!$C$4:$O$4,0)+2,0),0)*M260,0)*AB260*0.5,0), "")),0),0),0))</f>
        <v>#N/A</v>
      </c>
      <c r="AF260" s="554"/>
      <c r="AG260" s="552" t="e">
        <f aca="false">IF(AND(AQ260&lt;&gt;"対象外", P260&lt;&gt;""),ROUNDDOWN(ROUND(L260*VLOOKUP(K260,【参考】数式用３!$A$2:$K$48,MATCH("ベア加算あり",【参考】数式用３!$C$4:$K$4,0)+2,0),0)*M260,0)*AB260,"")),0),0))</f>
        <v>#N/A</v>
      </c>
      <c r="AH260" s="555"/>
      <c r="AI260" s="554"/>
      <c r="AJ260" s="554"/>
      <c r="AK260" s="556"/>
      <c r="AL260" s="557"/>
      <c r="AM260" s="558" t="e">
        <f aca="false">IF(Q260="","",IF(Q260&lt;O260,"！加算の要件上は問題ありませんが、令和６年度末の加算率と比較して、令和７年度の加算率が低くなっています。",""))</f>
        <v>#N/A</v>
      </c>
      <c r="AN260" s="559"/>
      <c r="AO260" s="560" t="str">
        <f aca="false">IF(K260&lt;&gt;"","Q列に色付け","")</f>
        <v/>
      </c>
      <c r="AP260" s="561" t="e">
        <f aca="false">IF(AND(AE260&lt;&gt;0,AE260&lt;&gt;""),IF(AF260="○","入力済","未入力"),"")</f>
        <v>#N/A</v>
      </c>
      <c r="AQ260" s="126" t="e">
        <f aca="false">IFERROR((VLOOKUP(N260, 【参考】数式用３!$BE$5:$BE$13, 1,FALSE)), "対象外"))))</f>
        <v>#N/A</v>
      </c>
      <c r="AR260" s="126" t="e">
        <f aca="false">IF(AG260&lt;&gt;"",IF(AH260="○","入力済","未入力"),"")</f>
        <v>#N/A</v>
      </c>
      <c r="AS260" s="126" t="str">
        <f aca="false">IF(AND(P260&lt;&gt;"", AI260=""), "未入力", "入力済")</f>
        <v>入力済</v>
      </c>
      <c r="AT260" s="126" t="str">
        <f aca="false">IF(AND(P260&lt;&gt;"", P260&lt;&gt;"処遇改善加算Ⅳ", AJ260=""), "未入力", "入力済")</f>
        <v>入力済</v>
      </c>
      <c r="AU260" s="126" t="e">
        <f aca="false">IFERROR(VLOOKUP(K260, 【参考】数式用３!$BB$5:$BC$48, 2, FALSE), "")))</f>
        <v>#N/A</v>
      </c>
      <c r="AV260" s="126" t="e">
        <f aca="false">IF(AND(P260&lt;&gt;"処遇改善加算Ⅲ",P260&lt;&gt;"処遇改善加算Ⅳ", P260&lt;&gt;"", AU260&lt;&gt;"対象外"), 1,"")</f>
        <v>#N/A</v>
      </c>
      <c r="AW260" s="126" t="e">
        <f aca="false">IFERROR("_"&amp;VLOOKUP(K260, 【参考】数式用３!$AG$2:$AH$48, 2, FALSE), "")))</f>
        <v>#N/A</v>
      </c>
      <c r="AX260" s="560" t="str">
        <f aca="false">IF(AND(P260="処遇改善加算Ⅰ", AL260=""), "未入力","入力済")</f>
        <v>入力済</v>
      </c>
      <c r="AY260" s="560" t="str">
        <f aca="false">G260</f>
        <v/>
      </c>
    </row>
    <row r="261" customFormat="false" ht="14.4" hidden="false" customHeight="true" outlineLevel="0" collapsed="false">
      <c r="A261" s="539"/>
      <c r="B261" s="566"/>
      <c r="C261" s="566"/>
      <c r="D261" s="566"/>
      <c r="E261" s="566"/>
      <c r="F261" s="566"/>
      <c r="G261" s="567"/>
      <c r="H261" s="567"/>
      <c r="I261" s="567"/>
      <c r="J261" s="567"/>
      <c r="K261" s="567"/>
      <c r="L261" s="542"/>
      <c r="M261" s="568"/>
      <c r="N261" s="544"/>
      <c r="O261" s="545"/>
      <c r="P261" s="546"/>
      <c r="Q261" s="547"/>
      <c r="R261" s="548"/>
      <c r="S261" s="549"/>
      <c r="T261" s="550"/>
      <c r="U261" s="549"/>
      <c r="V261" s="550"/>
      <c r="W261" s="549"/>
      <c r="X261" s="550"/>
      <c r="Y261" s="549"/>
      <c r="Z261" s="550"/>
      <c r="AA261" s="550"/>
      <c r="AB261" s="550"/>
      <c r="AC261" s="551"/>
      <c r="AD261" s="552"/>
      <c r="AE261" s="553"/>
      <c r="AF261" s="554"/>
      <c r="AG261" s="552"/>
      <c r="AH261" s="555"/>
      <c r="AI261" s="554"/>
      <c r="AJ261" s="554"/>
      <c r="AK261" s="556"/>
      <c r="AL261" s="557"/>
      <c r="AM261" s="564" t="str">
        <f aca="false">IF(AND(P260&lt;&gt;"", OR(W260&lt;&gt;8,Y260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61" s="559"/>
      <c r="AO261" s="560"/>
      <c r="AP261" s="561"/>
      <c r="AQ261" s="126"/>
      <c r="AR261" s="126"/>
      <c r="AS261" s="126"/>
      <c r="AT261" s="126"/>
      <c r="AU261" s="126"/>
      <c r="AV261" s="126"/>
      <c r="AW261" s="126"/>
      <c r="AX261" s="560"/>
      <c r="AY261" s="560"/>
    </row>
    <row r="262" customFormat="false" ht="14.4" hidden="false" customHeight="true" outlineLevel="0" collapsed="false">
      <c r="A262" s="539"/>
      <c r="B262" s="566"/>
      <c r="C262" s="566"/>
      <c r="D262" s="566"/>
      <c r="E262" s="566"/>
      <c r="F262" s="566"/>
      <c r="G262" s="567"/>
      <c r="H262" s="567"/>
      <c r="I262" s="567"/>
      <c r="J262" s="567"/>
      <c r="K262" s="567"/>
      <c r="L262" s="542"/>
      <c r="M262" s="568"/>
      <c r="N262" s="544"/>
      <c r="O262" s="545"/>
      <c r="P262" s="546"/>
      <c r="Q262" s="547"/>
      <c r="R262" s="548"/>
      <c r="S262" s="549"/>
      <c r="T262" s="550"/>
      <c r="U262" s="549"/>
      <c r="V262" s="550"/>
      <c r="W262" s="549"/>
      <c r="X262" s="550"/>
      <c r="Y262" s="549"/>
      <c r="Z262" s="550"/>
      <c r="AA262" s="550"/>
      <c r="AB262" s="550"/>
      <c r="AC262" s="551"/>
      <c r="AD262" s="552"/>
      <c r="AE262" s="553"/>
      <c r="AF262" s="554"/>
      <c r="AG262" s="552"/>
      <c r="AH262" s="555"/>
      <c r="AI262" s="554"/>
      <c r="AJ262" s="554"/>
      <c r="AK262" s="556"/>
      <c r="AL262" s="557"/>
      <c r="AM262" s="564"/>
      <c r="AN262" s="559"/>
      <c r="AO262" s="560"/>
      <c r="AP262" s="561"/>
      <c r="AQ262" s="126"/>
      <c r="AR262" s="126"/>
      <c r="AS262" s="126"/>
      <c r="AT262" s="126"/>
      <c r="AU262" s="126"/>
      <c r="AV262" s="126"/>
      <c r="AW262" s="126"/>
      <c r="AX262" s="560"/>
      <c r="AY262" s="560"/>
    </row>
    <row r="263" customFormat="false" ht="30" hidden="false" customHeight="true" outlineLevel="0" collapsed="false">
      <c r="A263" s="539"/>
      <c r="B263" s="566"/>
      <c r="C263" s="566"/>
      <c r="D263" s="566"/>
      <c r="E263" s="566"/>
      <c r="F263" s="566"/>
      <c r="G263" s="567"/>
      <c r="H263" s="567"/>
      <c r="I263" s="567"/>
      <c r="J263" s="567"/>
      <c r="K263" s="567"/>
      <c r="L263" s="542"/>
      <c r="M263" s="568"/>
      <c r="N263" s="544"/>
      <c r="O263" s="545"/>
      <c r="P263" s="546"/>
      <c r="Q263" s="547"/>
      <c r="R263" s="548"/>
      <c r="S263" s="549"/>
      <c r="T263" s="550"/>
      <c r="U263" s="549"/>
      <c r="V263" s="550"/>
      <c r="W263" s="549"/>
      <c r="X263" s="550"/>
      <c r="Y263" s="549"/>
      <c r="Z263" s="550"/>
      <c r="AA263" s="550"/>
      <c r="AB263" s="550"/>
      <c r="AC263" s="551"/>
      <c r="AD263" s="552"/>
      <c r="AE263" s="553"/>
      <c r="AF263" s="554"/>
      <c r="AG263" s="552"/>
      <c r="AH263" s="555"/>
      <c r="AI263" s="554"/>
      <c r="AJ263" s="554"/>
      <c r="AK263" s="556"/>
      <c r="AL263" s="557"/>
      <c r="AM263" s="565" t="str">
        <f aca="false">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559"/>
      <c r="AO263" s="560"/>
      <c r="AP263" s="561"/>
      <c r="AQ263" s="126"/>
      <c r="AR263" s="126"/>
      <c r="AS263" s="126"/>
      <c r="AT263" s="126"/>
      <c r="AU263" s="126"/>
      <c r="AV263" s="126"/>
      <c r="AW263" s="126"/>
      <c r="AX263" s="560"/>
      <c r="AY263" s="560"/>
    </row>
    <row r="264" customFormat="false" ht="30" hidden="false" customHeight="true" outlineLevel="0" collapsed="false">
      <c r="A264" s="539" t="n">
        <v>64</v>
      </c>
      <c r="B264" s="566" t="str">
        <f aca="false">IF(基本情報入力シート!B103="", "",基本情報入力シート!B103)</f>
        <v/>
      </c>
      <c r="C264" s="566"/>
      <c r="D264" s="566"/>
      <c r="E264" s="566"/>
      <c r="F264" s="566"/>
      <c r="G264" s="567" t="str">
        <f aca="false">IF(基本情報入力シート!L103="", "",基本情報入力シート!L103)</f>
        <v/>
      </c>
      <c r="H264" s="567" t="str">
        <f aca="false">IF(基本情報入力シート!Q103="", "",基本情報入力シート!Q103)</f>
        <v/>
      </c>
      <c r="I264" s="567" t="str">
        <f aca="false">IF(基本情報入力シート!V103="", "",基本情報入力シート!V103)</f>
        <v/>
      </c>
      <c r="J264" s="567" t="str">
        <f aca="false">IF(基本情報入力シート!W103="", "",基本情報入力シート!W103)</f>
        <v/>
      </c>
      <c r="K264" s="567" t="str">
        <f aca="false">IF(基本情報入力シート!X103="", "",基本情報入力シート!X103)</f>
        <v/>
      </c>
      <c r="L264" s="542" t="str">
        <f aca="false">IF(基本情報入力シート!AC103=0, "",基本情報入力シート!AC103)</f>
        <v/>
      </c>
      <c r="M264" s="568" t="e">
        <f aca="false">IF(基本情報入力シート!AD103="", "",基本情報入力シート!AD103)</f>
        <v>#N/A</v>
      </c>
      <c r="N264" s="544"/>
      <c r="O264" s="545" t="e">
        <f aca="false">IFERROR(VLOOKUP(K264,【参考】数式用３!$A$2:$AD$48,MATCH(N264,【参考】数式用３!$C$4:$AD$4,0)+2,0),"")))</f>
        <v>#N/A</v>
      </c>
      <c r="P264" s="546"/>
      <c r="Q264" s="547" t="e">
        <f aca="false">IFERROR(VLOOKUP(K264,【参考】数式用３!$A$2:$AC$48,MATCH(P264,【参考】数式用３!$C$4:$AC$4,0)+2,0),"")))</f>
        <v>#N/A</v>
      </c>
      <c r="R264" s="548" t="s">
        <v>267</v>
      </c>
      <c r="S264" s="549"/>
      <c r="T264" s="550" t="s">
        <v>268</v>
      </c>
      <c r="U264" s="549"/>
      <c r="V264" s="550" t="s">
        <v>352</v>
      </c>
      <c r="W264" s="549"/>
      <c r="X264" s="550" t="s">
        <v>268</v>
      </c>
      <c r="Y264" s="549"/>
      <c r="Z264" s="550" t="s">
        <v>269</v>
      </c>
      <c r="AA264" s="550" t="s">
        <v>170</v>
      </c>
      <c r="AB264" s="550" t="str">
        <f aca="false">IF(S264&gt;=1,(W264*12+Y264)-(S264*12+U264)+1,"")</f>
        <v/>
      </c>
      <c r="AC264" s="551" t="s">
        <v>353</v>
      </c>
      <c r="AD264" s="552" t="str">
        <f aca="false">IFERROR(ROUNDDOWN(ROUND(L264*Q264,0)*M264,0)*AB264,"")</f>
        <v/>
      </c>
      <c r="AE264" s="553" t="e">
        <f aca="false">IFERROR(ROUNDDOWN(ROUNDDOWN(ROUND(L264*VLOOKUP(K264,【参考】数式用３!$A$2:$AC$48,MATCH("処遇改善加算Ⅳ",【参考】数式用３!$C$4:$O$4,0)+2,0),0)*M264,0)*AB264*0.5,0), "")),0),0),0))</f>
        <v>#N/A</v>
      </c>
      <c r="AF264" s="554"/>
      <c r="AG264" s="552" t="e">
        <f aca="false">IF(AND(AQ264&lt;&gt;"対象外", P264&lt;&gt;""),ROUNDDOWN(ROUND(L264*VLOOKUP(K264,【参考】数式用３!$A$2:$K$48,MATCH("ベア加算あり",【参考】数式用３!$C$4:$K$4,0)+2,0),0)*M264,0)*AB264,"")),0),0))</f>
        <v>#N/A</v>
      </c>
      <c r="AH264" s="555"/>
      <c r="AI264" s="554"/>
      <c r="AJ264" s="554"/>
      <c r="AK264" s="556"/>
      <c r="AL264" s="557"/>
      <c r="AM264" s="558" t="e">
        <f aca="false">IF(Q264="","",IF(Q264&lt;O264,"！加算の要件上は問題ありませんが、令和６年度末の加算率と比較して、令和７年度の加算率が低くなっています。",""))</f>
        <v>#N/A</v>
      </c>
      <c r="AN264" s="559"/>
      <c r="AO264" s="560" t="str">
        <f aca="false">IF(K264&lt;&gt;"","Q列に色付け","")</f>
        <v/>
      </c>
      <c r="AP264" s="561" t="e">
        <f aca="false">IF(AND(AE264&lt;&gt;0,AE264&lt;&gt;""),IF(AF264="○","入力済","未入力"),"")</f>
        <v>#N/A</v>
      </c>
      <c r="AQ264" s="126" t="e">
        <f aca="false">IFERROR((VLOOKUP(N264, 【参考】数式用３!$BE$5:$BE$13, 1,FALSE)), "対象外"))))</f>
        <v>#N/A</v>
      </c>
      <c r="AR264" s="126" t="e">
        <f aca="false">IF(AG264&lt;&gt;"",IF(AH264="○","入力済","未入力"),"")</f>
        <v>#N/A</v>
      </c>
      <c r="AS264" s="126" t="str">
        <f aca="false">IF(AND(P264&lt;&gt;"", AI264=""), "未入力", "入力済")</f>
        <v>入力済</v>
      </c>
      <c r="AT264" s="126" t="str">
        <f aca="false">IF(AND(P264&lt;&gt;"", P264&lt;&gt;"処遇改善加算Ⅳ", AJ264=""), "未入力", "入力済")</f>
        <v>入力済</v>
      </c>
      <c r="AU264" s="126" t="e">
        <f aca="false">IFERROR(VLOOKUP(K264, 【参考】数式用３!$BB$5:$BC$48, 2, FALSE), "")))</f>
        <v>#N/A</v>
      </c>
      <c r="AV264" s="126" t="e">
        <f aca="false">IF(AND(P264&lt;&gt;"処遇改善加算Ⅲ",P264&lt;&gt;"処遇改善加算Ⅳ", P264&lt;&gt;"", AU264&lt;&gt;"対象外"), 1,"")</f>
        <v>#N/A</v>
      </c>
      <c r="AW264" s="126" t="e">
        <f aca="false">IFERROR("_"&amp;VLOOKUP(K264, 【参考】数式用３!$AG$2:$AH$48, 2, FALSE), "")))</f>
        <v>#N/A</v>
      </c>
      <c r="AX264" s="560" t="str">
        <f aca="false">IF(AND(P264="処遇改善加算Ⅰ", AL264=""), "未入力","入力済")</f>
        <v>入力済</v>
      </c>
      <c r="AY264" s="560" t="str">
        <f aca="false">G264</f>
        <v/>
      </c>
    </row>
    <row r="265" customFormat="false" ht="14.4" hidden="false" customHeight="true" outlineLevel="0" collapsed="false">
      <c r="A265" s="539"/>
      <c r="B265" s="566"/>
      <c r="C265" s="566"/>
      <c r="D265" s="566"/>
      <c r="E265" s="566"/>
      <c r="F265" s="566"/>
      <c r="G265" s="567"/>
      <c r="H265" s="567"/>
      <c r="I265" s="567"/>
      <c r="J265" s="567"/>
      <c r="K265" s="567"/>
      <c r="L265" s="542"/>
      <c r="M265" s="568"/>
      <c r="N265" s="544"/>
      <c r="O265" s="545"/>
      <c r="P265" s="546"/>
      <c r="Q265" s="547"/>
      <c r="R265" s="548"/>
      <c r="S265" s="549"/>
      <c r="T265" s="550"/>
      <c r="U265" s="549"/>
      <c r="V265" s="550"/>
      <c r="W265" s="549"/>
      <c r="X265" s="550"/>
      <c r="Y265" s="549"/>
      <c r="Z265" s="550"/>
      <c r="AA265" s="550"/>
      <c r="AB265" s="550"/>
      <c r="AC265" s="551"/>
      <c r="AD265" s="552"/>
      <c r="AE265" s="553"/>
      <c r="AF265" s="554"/>
      <c r="AG265" s="552"/>
      <c r="AH265" s="555"/>
      <c r="AI265" s="554"/>
      <c r="AJ265" s="554"/>
      <c r="AK265" s="556"/>
      <c r="AL265" s="557"/>
      <c r="AM265" s="564" t="str">
        <f aca="false">IF(AND(P264&lt;&gt;"", OR(W264&lt;&gt;8,Y264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65" s="559"/>
      <c r="AO265" s="560"/>
      <c r="AP265" s="561"/>
      <c r="AQ265" s="126"/>
      <c r="AR265" s="126"/>
      <c r="AS265" s="126"/>
      <c r="AT265" s="126"/>
      <c r="AU265" s="126"/>
      <c r="AV265" s="126"/>
      <c r="AW265" s="126"/>
      <c r="AX265" s="560"/>
      <c r="AY265" s="560"/>
    </row>
    <row r="266" customFormat="false" ht="14.4" hidden="false" customHeight="true" outlineLevel="0" collapsed="false">
      <c r="A266" s="539"/>
      <c r="B266" s="566"/>
      <c r="C266" s="566"/>
      <c r="D266" s="566"/>
      <c r="E266" s="566"/>
      <c r="F266" s="566"/>
      <c r="G266" s="567"/>
      <c r="H266" s="567"/>
      <c r="I266" s="567"/>
      <c r="J266" s="567"/>
      <c r="K266" s="567"/>
      <c r="L266" s="542"/>
      <c r="M266" s="568"/>
      <c r="N266" s="544"/>
      <c r="O266" s="545"/>
      <c r="P266" s="546"/>
      <c r="Q266" s="547"/>
      <c r="R266" s="548"/>
      <c r="S266" s="549"/>
      <c r="T266" s="550"/>
      <c r="U266" s="549"/>
      <c r="V266" s="550"/>
      <c r="W266" s="549"/>
      <c r="X266" s="550"/>
      <c r="Y266" s="549"/>
      <c r="Z266" s="550"/>
      <c r="AA266" s="550"/>
      <c r="AB266" s="550"/>
      <c r="AC266" s="551"/>
      <c r="AD266" s="552"/>
      <c r="AE266" s="553"/>
      <c r="AF266" s="554"/>
      <c r="AG266" s="552"/>
      <c r="AH266" s="555"/>
      <c r="AI266" s="554"/>
      <c r="AJ266" s="554"/>
      <c r="AK266" s="556"/>
      <c r="AL266" s="557"/>
      <c r="AM266" s="564"/>
      <c r="AN266" s="559"/>
      <c r="AO266" s="560"/>
      <c r="AP266" s="561"/>
      <c r="AQ266" s="126"/>
      <c r="AR266" s="126"/>
      <c r="AS266" s="126"/>
      <c r="AT266" s="126"/>
      <c r="AU266" s="126"/>
      <c r="AV266" s="126"/>
      <c r="AW266" s="126"/>
      <c r="AX266" s="560"/>
      <c r="AY266" s="560"/>
    </row>
    <row r="267" customFormat="false" ht="30" hidden="false" customHeight="true" outlineLevel="0" collapsed="false">
      <c r="A267" s="539"/>
      <c r="B267" s="566"/>
      <c r="C267" s="566"/>
      <c r="D267" s="566"/>
      <c r="E267" s="566"/>
      <c r="F267" s="566"/>
      <c r="G267" s="567"/>
      <c r="H267" s="567"/>
      <c r="I267" s="567"/>
      <c r="J267" s="567"/>
      <c r="K267" s="567"/>
      <c r="L267" s="542"/>
      <c r="M267" s="568"/>
      <c r="N267" s="544"/>
      <c r="O267" s="545"/>
      <c r="P267" s="546"/>
      <c r="Q267" s="547"/>
      <c r="R267" s="548"/>
      <c r="S267" s="549"/>
      <c r="T267" s="550"/>
      <c r="U267" s="549"/>
      <c r="V267" s="550"/>
      <c r="W267" s="549"/>
      <c r="X267" s="550"/>
      <c r="Y267" s="549"/>
      <c r="Z267" s="550"/>
      <c r="AA267" s="550"/>
      <c r="AB267" s="550"/>
      <c r="AC267" s="551"/>
      <c r="AD267" s="552"/>
      <c r="AE267" s="553"/>
      <c r="AF267" s="554"/>
      <c r="AG267" s="552"/>
      <c r="AH267" s="555"/>
      <c r="AI267" s="554"/>
      <c r="AJ267" s="554"/>
      <c r="AK267" s="556"/>
      <c r="AL267" s="557"/>
      <c r="AM267" s="565" t="str">
        <f aca="false">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559"/>
      <c r="AO267" s="560"/>
      <c r="AP267" s="561"/>
      <c r="AQ267" s="126"/>
      <c r="AR267" s="126"/>
      <c r="AS267" s="126"/>
      <c r="AT267" s="126"/>
      <c r="AU267" s="126"/>
      <c r="AV267" s="126"/>
      <c r="AW267" s="126"/>
      <c r="AX267" s="560"/>
      <c r="AY267" s="560"/>
    </row>
    <row r="268" customFormat="false" ht="30" hidden="false" customHeight="true" outlineLevel="0" collapsed="false">
      <c r="A268" s="539" t="n">
        <v>65</v>
      </c>
      <c r="B268" s="566" t="str">
        <f aca="false">IF(基本情報入力シート!B104="", "",基本情報入力シート!B104)</f>
        <v/>
      </c>
      <c r="C268" s="566"/>
      <c r="D268" s="566"/>
      <c r="E268" s="566"/>
      <c r="F268" s="566"/>
      <c r="G268" s="567" t="str">
        <f aca="false">IF(基本情報入力シート!L104="", "",基本情報入力シート!L104)</f>
        <v/>
      </c>
      <c r="H268" s="567" t="str">
        <f aca="false">IF(基本情報入力シート!Q104="", "",基本情報入力シート!Q104)</f>
        <v/>
      </c>
      <c r="I268" s="567" t="str">
        <f aca="false">IF(基本情報入力シート!V104="", "",基本情報入力シート!V104)</f>
        <v/>
      </c>
      <c r="J268" s="567" t="str">
        <f aca="false">IF(基本情報入力シート!W104="", "",基本情報入力シート!W104)</f>
        <v/>
      </c>
      <c r="K268" s="567" t="str">
        <f aca="false">IF(基本情報入力シート!X104="", "",基本情報入力シート!X104)</f>
        <v/>
      </c>
      <c r="L268" s="542" t="str">
        <f aca="false">IF(基本情報入力シート!AC104=0, "",基本情報入力シート!AC104)</f>
        <v/>
      </c>
      <c r="M268" s="568" t="e">
        <f aca="false">IF(基本情報入力シート!AD104="", "",基本情報入力シート!AD104)</f>
        <v>#N/A</v>
      </c>
      <c r="N268" s="544"/>
      <c r="O268" s="545" t="e">
        <f aca="false">IFERROR(VLOOKUP(K268,【参考】数式用３!$A$2:$AD$48,MATCH(N268,【参考】数式用３!$C$4:$AD$4,0)+2,0),"")))</f>
        <v>#N/A</v>
      </c>
      <c r="P268" s="546"/>
      <c r="Q268" s="547" t="e">
        <f aca="false">IFERROR(VLOOKUP(K268,【参考】数式用３!$A$2:$AC$48,MATCH(P268,【参考】数式用３!$C$4:$AC$4,0)+2,0),"")))</f>
        <v>#N/A</v>
      </c>
      <c r="R268" s="548" t="s">
        <v>267</v>
      </c>
      <c r="S268" s="549"/>
      <c r="T268" s="550" t="s">
        <v>268</v>
      </c>
      <c r="U268" s="549"/>
      <c r="V268" s="550" t="s">
        <v>352</v>
      </c>
      <c r="W268" s="549"/>
      <c r="X268" s="550" t="s">
        <v>268</v>
      </c>
      <c r="Y268" s="549"/>
      <c r="Z268" s="550" t="s">
        <v>269</v>
      </c>
      <c r="AA268" s="550" t="s">
        <v>170</v>
      </c>
      <c r="AB268" s="550" t="str">
        <f aca="false">IF(S268&gt;=1,(W268*12+Y268)-(S268*12+U268)+1,"")</f>
        <v/>
      </c>
      <c r="AC268" s="551" t="s">
        <v>353</v>
      </c>
      <c r="AD268" s="552" t="str">
        <f aca="false">IFERROR(ROUNDDOWN(ROUND(L268*Q268,0)*M268,0)*AB268,"")</f>
        <v/>
      </c>
      <c r="AE268" s="553" t="e">
        <f aca="false">IFERROR(ROUNDDOWN(ROUNDDOWN(ROUND(L268*VLOOKUP(K268,【参考】数式用３!$A$2:$AC$48,MATCH("処遇改善加算Ⅳ",【参考】数式用３!$C$4:$O$4,0)+2,0),0)*M268,0)*AB268*0.5,0), "")),0),0),0))</f>
        <v>#N/A</v>
      </c>
      <c r="AF268" s="554"/>
      <c r="AG268" s="552" t="e">
        <f aca="false">IF(AND(AQ268&lt;&gt;"対象外", P268&lt;&gt;""),ROUNDDOWN(ROUND(L268*VLOOKUP(K268,【参考】数式用３!$A$2:$K$48,MATCH("ベア加算あり",【参考】数式用３!$C$4:$K$4,0)+2,0),0)*M268,0)*AB268,"")),0),0))</f>
        <v>#N/A</v>
      </c>
      <c r="AH268" s="555"/>
      <c r="AI268" s="554"/>
      <c r="AJ268" s="554"/>
      <c r="AK268" s="556"/>
      <c r="AL268" s="557"/>
      <c r="AM268" s="558" t="e">
        <f aca="false">IF(Q268="","",IF(Q268&lt;O268,"！加算の要件上は問題ありませんが、令和６年度末の加算率と比較して、令和７年度の加算率が低くなっています。",""))</f>
        <v>#N/A</v>
      </c>
      <c r="AN268" s="559"/>
      <c r="AO268" s="560" t="str">
        <f aca="false">IF(K268&lt;&gt;"","Q列に色付け","")</f>
        <v/>
      </c>
      <c r="AP268" s="561" t="e">
        <f aca="false">IF(AND(AE268&lt;&gt;0,AE268&lt;&gt;""),IF(AF268="○","入力済","未入力"),"")</f>
        <v>#N/A</v>
      </c>
      <c r="AQ268" s="126" t="e">
        <f aca="false">IFERROR((VLOOKUP(N268, 【参考】数式用３!$BE$5:$BE$13, 1,FALSE)), "対象外"))))</f>
        <v>#N/A</v>
      </c>
      <c r="AR268" s="126" t="e">
        <f aca="false">IF(AG268&lt;&gt;"",IF(AH268="○","入力済","未入力"),"")</f>
        <v>#N/A</v>
      </c>
      <c r="AS268" s="126" t="str">
        <f aca="false">IF(AND(P268&lt;&gt;"", AI268=""), "未入力", "入力済")</f>
        <v>入力済</v>
      </c>
      <c r="AT268" s="126" t="str">
        <f aca="false">IF(AND(P268&lt;&gt;"", P268&lt;&gt;"処遇改善加算Ⅳ", AJ268=""), "未入力", "入力済")</f>
        <v>入力済</v>
      </c>
      <c r="AU268" s="126" t="e">
        <f aca="false">IFERROR(VLOOKUP(K268, 【参考】数式用３!$BB$5:$BC$48, 2, FALSE), "")))</f>
        <v>#N/A</v>
      </c>
      <c r="AV268" s="126" t="e">
        <f aca="false">IF(AND(P268&lt;&gt;"処遇改善加算Ⅲ",P268&lt;&gt;"処遇改善加算Ⅳ", P268&lt;&gt;"", AU268&lt;&gt;"対象外"), 1,"")</f>
        <v>#N/A</v>
      </c>
      <c r="AW268" s="126" t="e">
        <f aca="false">IFERROR("_"&amp;VLOOKUP(K268, 【参考】数式用３!$AG$2:$AH$48, 2, FALSE), "")))</f>
        <v>#N/A</v>
      </c>
      <c r="AX268" s="560" t="str">
        <f aca="false">IF(AND(P268="処遇改善加算Ⅰ", AL268=""), "未入力","入力済")</f>
        <v>入力済</v>
      </c>
      <c r="AY268" s="560" t="str">
        <f aca="false">G268</f>
        <v/>
      </c>
    </row>
    <row r="269" customFormat="false" ht="14.4" hidden="false" customHeight="true" outlineLevel="0" collapsed="false">
      <c r="A269" s="539"/>
      <c r="B269" s="566"/>
      <c r="C269" s="566"/>
      <c r="D269" s="566"/>
      <c r="E269" s="566"/>
      <c r="F269" s="566"/>
      <c r="G269" s="567"/>
      <c r="H269" s="567"/>
      <c r="I269" s="567"/>
      <c r="J269" s="567"/>
      <c r="K269" s="567"/>
      <c r="L269" s="542"/>
      <c r="M269" s="568"/>
      <c r="N269" s="544"/>
      <c r="O269" s="545"/>
      <c r="P269" s="546"/>
      <c r="Q269" s="547"/>
      <c r="R269" s="548"/>
      <c r="S269" s="549"/>
      <c r="T269" s="550"/>
      <c r="U269" s="549"/>
      <c r="V269" s="550"/>
      <c r="W269" s="549"/>
      <c r="X269" s="550"/>
      <c r="Y269" s="549"/>
      <c r="Z269" s="550"/>
      <c r="AA269" s="550"/>
      <c r="AB269" s="550"/>
      <c r="AC269" s="551"/>
      <c r="AD269" s="552"/>
      <c r="AE269" s="553"/>
      <c r="AF269" s="554"/>
      <c r="AG269" s="552"/>
      <c r="AH269" s="555"/>
      <c r="AI269" s="554"/>
      <c r="AJ269" s="554"/>
      <c r="AK269" s="556"/>
      <c r="AL269" s="557"/>
      <c r="AM269" s="564" t="str">
        <f aca="false">IF(AND(P268&lt;&gt;"", OR(W268&lt;&gt;8,Y268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69" s="559"/>
      <c r="AO269" s="560"/>
      <c r="AP269" s="561"/>
      <c r="AQ269" s="126"/>
      <c r="AR269" s="126"/>
      <c r="AS269" s="126"/>
      <c r="AT269" s="126"/>
      <c r="AU269" s="126"/>
      <c r="AV269" s="126"/>
      <c r="AW269" s="126"/>
      <c r="AX269" s="560"/>
      <c r="AY269" s="560"/>
    </row>
    <row r="270" customFormat="false" ht="14.4" hidden="false" customHeight="true" outlineLevel="0" collapsed="false">
      <c r="A270" s="539"/>
      <c r="B270" s="566"/>
      <c r="C270" s="566"/>
      <c r="D270" s="566"/>
      <c r="E270" s="566"/>
      <c r="F270" s="566"/>
      <c r="G270" s="567"/>
      <c r="H270" s="567"/>
      <c r="I270" s="567"/>
      <c r="J270" s="567"/>
      <c r="K270" s="567"/>
      <c r="L270" s="542"/>
      <c r="M270" s="568"/>
      <c r="N270" s="544"/>
      <c r="O270" s="545"/>
      <c r="P270" s="546"/>
      <c r="Q270" s="547"/>
      <c r="R270" s="548"/>
      <c r="S270" s="549"/>
      <c r="T270" s="550"/>
      <c r="U270" s="549"/>
      <c r="V270" s="550"/>
      <c r="W270" s="549"/>
      <c r="X270" s="550"/>
      <c r="Y270" s="549"/>
      <c r="Z270" s="550"/>
      <c r="AA270" s="550"/>
      <c r="AB270" s="550"/>
      <c r="AC270" s="551"/>
      <c r="AD270" s="552"/>
      <c r="AE270" s="553"/>
      <c r="AF270" s="554"/>
      <c r="AG270" s="552"/>
      <c r="AH270" s="555"/>
      <c r="AI270" s="554"/>
      <c r="AJ270" s="554"/>
      <c r="AK270" s="556"/>
      <c r="AL270" s="557"/>
      <c r="AM270" s="564"/>
      <c r="AN270" s="559"/>
      <c r="AO270" s="560"/>
      <c r="AP270" s="561"/>
      <c r="AQ270" s="126"/>
      <c r="AR270" s="126"/>
      <c r="AS270" s="126"/>
      <c r="AT270" s="126"/>
      <c r="AU270" s="126"/>
      <c r="AV270" s="126"/>
      <c r="AW270" s="126"/>
      <c r="AX270" s="560"/>
      <c r="AY270" s="560"/>
    </row>
    <row r="271" customFormat="false" ht="30" hidden="false" customHeight="true" outlineLevel="0" collapsed="false">
      <c r="A271" s="539"/>
      <c r="B271" s="566"/>
      <c r="C271" s="566"/>
      <c r="D271" s="566"/>
      <c r="E271" s="566"/>
      <c r="F271" s="566"/>
      <c r="G271" s="567"/>
      <c r="H271" s="567"/>
      <c r="I271" s="567"/>
      <c r="J271" s="567"/>
      <c r="K271" s="567"/>
      <c r="L271" s="542"/>
      <c r="M271" s="568"/>
      <c r="N271" s="544"/>
      <c r="O271" s="545"/>
      <c r="P271" s="546"/>
      <c r="Q271" s="547"/>
      <c r="R271" s="548"/>
      <c r="S271" s="549"/>
      <c r="T271" s="550"/>
      <c r="U271" s="549"/>
      <c r="V271" s="550"/>
      <c r="W271" s="549"/>
      <c r="X271" s="550"/>
      <c r="Y271" s="549"/>
      <c r="Z271" s="550"/>
      <c r="AA271" s="550"/>
      <c r="AB271" s="550"/>
      <c r="AC271" s="551"/>
      <c r="AD271" s="552"/>
      <c r="AE271" s="553"/>
      <c r="AF271" s="554"/>
      <c r="AG271" s="552"/>
      <c r="AH271" s="555"/>
      <c r="AI271" s="554"/>
      <c r="AJ271" s="554"/>
      <c r="AK271" s="556"/>
      <c r="AL271" s="557"/>
      <c r="AM271" s="565" t="str">
        <f aca="false">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559"/>
      <c r="AO271" s="560"/>
      <c r="AP271" s="561"/>
      <c r="AQ271" s="126"/>
      <c r="AR271" s="126"/>
      <c r="AS271" s="126"/>
      <c r="AT271" s="126"/>
      <c r="AU271" s="126"/>
      <c r="AV271" s="126"/>
      <c r="AW271" s="126"/>
      <c r="AX271" s="560"/>
      <c r="AY271" s="560"/>
    </row>
    <row r="272" customFormat="false" ht="30" hidden="false" customHeight="true" outlineLevel="0" collapsed="false">
      <c r="A272" s="539" t="n">
        <v>66</v>
      </c>
      <c r="B272" s="566" t="str">
        <f aca="false">IF(基本情報入力シート!B105="", "",基本情報入力シート!B105)</f>
        <v/>
      </c>
      <c r="C272" s="566"/>
      <c r="D272" s="566"/>
      <c r="E272" s="566"/>
      <c r="F272" s="566"/>
      <c r="G272" s="567" t="str">
        <f aca="false">IF(基本情報入力シート!L105="", "",基本情報入力シート!L105)</f>
        <v/>
      </c>
      <c r="H272" s="567" t="str">
        <f aca="false">IF(基本情報入力シート!Q105="", "",基本情報入力シート!Q105)</f>
        <v/>
      </c>
      <c r="I272" s="567" t="str">
        <f aca="false">IF(基本情報入力シート!V105="", "",基本情報入力シート!V105)</f>
        <v/>
      </c>
      <c r="J272" s="567" t="str">
        <f aca="false">IF(基本情報入力シート!W105="", "",基本情報入力シート!W105)</f>
        <v/>
      </c>
      <c r="K272" s="567" t="str">
        <f aca="false">IF(基本情報入力シート!X105="", "",基本情報入力シート!X105)</f>
        <v/>
      </c>
      <c r="L272" s="542" t="str">
        <f aca="false">IF(基本情報入力シート!AC105=0, "",基本情報入力シート!AC105)</f>
        <v/>
      </c>
      <c r="M272" s="568" t="e">
        <f aca="false">IF(基本情報入力シート!AD105="", "",基本情報入力シート!AD105)</f>
        <v>#N/A</v>
      </c>
      <c r="N272" s="544"/>
      <c r="O272" s="545" t="e">
        <f aca="false">IFERROR(VLOOKUP(K272,【参考】数式用３!$A$2:$AD$48,MATCH(N272,【参考】数式用３!$C$4:$AD$4,0)+2,0),"")))</f>
        <v>#N/A</v>
      </c>
      <c r="P272" s="546"/>
      <c r="Q272" s="547" t="e">
        <f aca="false">IFERROR(VLOOKUP(K272,【参考】数式用３!$A$2:$AC$48,MATCH(P272,【参考】数式用３!$C$4:$AC$4,0)+2,0),"")))</f>
        <v>#N/A</v>
      </c>
      <c r="R272" s="548" t="s">
        <v>267</v>
      </c>
      <c r="S272" s="549"/>
      <c r="T272" s="550" t="s">
        <v>268</v>
      </c>
      <c r="U272" s="549"/>
      <c r="V272" s="550" t="s">
        <v>352</v>
      </c>
      <c r="W272" s="549"/>
      <c r="X272" s="550" t="s">
        <v>268</v>
      </c>
      <c r="Y272" s="549"/>
      <c r="Z272" s="550" t="s">
        <v>269</v>
      </c>
      <c r="AA272" s="550" t="s">
        <v>170</v>
      </c>
      <c r="AB272" s="550" t="str">
        <f aca="false">IF(S272&gt;=1,(W272*12+Y272)-(S272*12+U272)+1,"")</f>
        <v/>
      </c>
      <c r="AC272" s="551" t="s">
        <v>353</v>
      </c>
      <c r="AD272" s="552" t="str">
        <f aca="false">IFERROR(ROUNDDOWN(ROUND(L272*Q272,0)*M272,0)*AB272,"")</f>
        <v/>
      </c>
      <c r="AE272" s="553" t="e">
        <f aca="false">IFERROR(ROUNDDOWN(ROUNDDOWN(ROUND(L272*VLOOKUP(K272,【参考】数式用３!$A$2:$AC$48,MATCH("処遇改善加算Ⅳ",【参考】数式用３!$C$4:$O$4,0)+2,0),0)*M272,0)*AB272*0.5,0), "")),0),0),0))</f>
        <v>#N/A</v>
      </c>
      <c r="AF272" s="554"/>
      <c r="AG272" s="552" t="e">
        <f aca="false">IF(AND(AQ272&lt;&gt;"対象外", P272&lt;&gt;""),ROUNDDOWN(ROUND(L272*VLOOKUP(K272,【参考】数式用３!$A$2:$K$48,MATCH("ベア加算あり",【参考】数式用３!$C$4:$K$4,0)+2,0),0)*M272,0)*AB272,"")),0),0))</f>
        <v>#N/A</v>
      </c>
      <c r="AH272" s="555"/>
      <c r="AI272" s="554"/>
      <c r="AJ272" s="554"/>
      <c r="AK272" s="556"/>
      <c r="AL272" s="557"/>
      <c r="AM272" s="558" t="e">
        <f aca="false">IF(Q272="","",IF(Q272&lt;O272,"！加算の要件上は問題ありませんが、令和６年度末の加算率と比較して、令和７年度の加算率が低くなっています。",""))</f>
        <v>#N/A</v>
      </c>
      <c r="AN272" s="559"/>
      <c r="AO272" s="576" t="str">
        <f aca="false">IF(K272&lt;&gt;"","Q列に色付け","")</f>
        <v/>
      </c>
      <c r="AP272" s="561" t="e">
        <f aca="false">IF(AND(AE272&lt;&gt;0,AE272&lt;&gt;""),IF(AF272="○","入力済","未入力"),"")</f>
        <v>#N/A</v>
      </c>
      <c r="AQ272" s="126" t="e">
        <f aca="false">IFERROR((VLOOKUP(N272, 【参考】数式用３!$BE$5:$BE$13, 1,FALSE)), "対象外"))))</f>
        <v>#N/A</v>
      </c>
      <c r="AR272" s="126" t="e">
        <f aca="false">IF(AG272&lt;&gt;"",IF(AH272="○","入力済","未入力"),"")</f>
        <v>#N/A</v>
      </c>
      <c r="AS272" s="126" t="str">
        <f aca="false">IF(AND(P272&lt;&gt;"", AI272=""), "未入力", "入力済")</f>
        <v>入力済</v>
      </c>
      <c r="AT272" s="126" t="str">
        <f aca="false">IF(AND(P272&lt;&gt;"", P272&lt;&gt;"処遇改善加算Ⅳ", AJ272=""), "未入力", "入力済")</f>
        <v>入力済</v>
      </c>
      <c r="AU272" s="126" t="e">
        <f aca="false">IFERROR(VLOOKUP(K272, 【参考】数式用３!$BB$5:$BC$48, 2, FALSE), "")))</f>
        <v>#N/A</v>
      </c>
      <c r="AV272" s="126" t="e">
        <f aca="false">IF(AND(P272&lt;&gt;"処遇改善加算Ⅲ",P272&lt;&gt;"処遇改善加算Ⅳ", P272&lt;&gt;"", AU272&lt;&gt;"対象外"), 1,"")</f>
        <v>#N/A</v>
      </c>
      <c r="AW272" s="126" t="e">
        <f aca="false">IFERROR("_"&amp;VLOOKUP(K272, 【参考】数式用３!$AG$2:$AH$48, 2, FALSE), "")))</f>
        <v>#N/A</v>
      </c>
      <c r="AX272" s="560" t="str">
        <f aca="false">IF(AND(P272="処遇改善加算Ⅰ", AL272=""), "未入力","入力済")</f>
        <v>入力済</v>
      </c>
      <c r="AY272" s="560" t="str">
        <f aca="false">G272</f>
        <v/>
      </c>
    </row>
    <row r="273" customFormat="false" ht="14.4" hidden="false" customHeight="true" outlineLevel="0" collapsed="false">
      <c r="A273" s="539"/>
      <c r="B273" s="566"/>
      <c r="C273" s="566"/>
      <c r="D273" s="566"/>
      <c r="E273" s="566"/>
      <c r="F273" s="566"/>
      <c r="G273" s="567"/>
      <c r="H273" s="567"/>
      <c r="I273" s="567"/>
      <c r="J273" s="567"/>
      <c r="K273" s="567"/>
      <c r="L273" s="542"/>
      <c r="M273" s="568"/>
      <c r="N273" s="544"/>
      <c r="O273" s="545"/>
      <c r="P273" s="546"/>
      <c r="Q273" s="547"/>
      <c r="R273" s="548"/>
      <c r="S273" s="549"/>
      <c r="T273" s="550"/>
      <c r="U273" s="549"/>
      <c r="V273" s="550"/>
      <c r="W273" s="549"/>
      <c r="X273" s="550"/>
      <c r="Y273" s="549"/>
      <c r="Z273" s="550"/>
      <c r="AA273" s="550"/>
      <c r="AB273" s="550"/>
      <c r="AC273" s="551"/>
      <c r="AD273" s="552"/>
      <c r="AE273" s="553"/>
      <c r="AF273" s="554"/>
      <c r="AG273" s="552"/>
      <c r="AH273" s="555"/>
      <c r="AI273" s="554"/>
      <c r="AJ273" s="554"/>
      <c r="AK273" s="556"/>
      <c r="AL273" s="557"/>
      <c r="AM273" s="564" t="str">
        <f aca="false">IF(AND(P272&lt;&gt;"", OR(W272&lt;&gt;8,Y272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73" s="559"/>
      <c r="AO273" s="576"/>
      <c r="AP273" s="561"/>
      <c r="AQ273" s="126"/>
      <c r="AR273" s="126"/>
      <c r="AS273" s="126"/>
      <c r="AT273" s="126"/>
      <c r="AU273" s="126"/>
      <c r="AV273" s="126"/>
      <c r="AW273" s="126"/>
      <c r="AX273" s="560"/>
      <c r="AY273" s="560"/>
    </row>
    <row r="274" customFormat="false" ht="14.4" hidden="false" customHeight="true" outlineLevel="0" collapsed="false">
      <c r="A274" s="539"/>
      <c r="B274" s="566"/>
      <c r="C274" s="566"/>
      <c r="D274" s="566"/>
      <c r="E274" s="566"/>
      <c r="F274" s="566"/>
      <c r="G274" s="567"/>
      <c r="H274" s="567"/>
      <c r="I274" s="567"/>
      <c r="J274" s="567"/>
      <c r="K274" s="567"/>
      <c r="L274" s="542"/>
      <c r="M274" s="568"/>
      <c r="N274" s="544"/>
      <c r="O274" s="545"/>
      <c r="P274" s="546"/>
      <c r="Q274" s="547"/>
      <c r="R274" s="548"/>
      <c r="S274" s="549"/>
      <c r="T274" s="550"/>
      <c r="U274" s="549"/>
      <c r="V274" s="550"/>
      <c r="W274" s="549"/>
      <c r="X274" s="550"/>
      <c r="Y274" s="549"/>
      <c r="Z274" s="550"/>
      <c r="AA274" s="550"/>
      <c r="AB274" s="550"/>
      <c r="AC274" s="551"/>
      <c r="AD274" s="552"/>
      <c r="AE274" s="553"/>
      <c r="AF274" s="554"/>
      <c r="AG274" s="552"/>
      <c r="AH274" s="555"/>
      <c r="AI274" s="554"/>
      <c r="AJ274" s="554"/>
      <c r="AK274" s="556"/>
      <c r="AL274" s="557"/>
      <c r="AM274" s="564"/>
      <c r="AN274" s="559"/>
      <c r="AO274" s="576"/>
      <c r="AP274" s="561"/>
      <c r="AQ274" s="126"/>
      <c r="AR274" s="126"/>
      <c r="AS274" s="126"/>
      <c r="AT274" s="126"/>
      <c r="AU274" s="126"/>
      <c r="AV274" s="126"/>
      <c r="AW274" s="126"/>
      <c r="AX274" s="560"/>
      <c r="AY274" s="560"/>
    </row>
    <row r="275" customFormat="false" ht="30" hidden="false" customHeight="true" outlineLevel="0" collapsed="false">
      <c r="A275" s="539"/>
      <c r="B275" s="566"/>
      <c r="C275" s="566"/>
      <c r="D275" s="566"/>
      <c r="E275" s="566"/>
      <c r="F275" s="566"/>
      <c r="G275" s="567"/>
      <c r="H275" s="567"/>
      <c r="I275" s="567"/>
      <c r="J275" s="567"/>
      <c r="K275" s="567"/>
      <c r="L275" s="542"/>
      <c r="M275" s="568"/>
      <c r="N275" s="544"/>
      <c r="O275" s="545"/>
      <c r="P275" s="546"/>
      <c r="Q275" s="547"/>
      <c r="R275" s="548"/>
      <c r="S275" s="549"/>
      <c r="T275" s="550"/>
      <c r="U275" s="549"/>
      <c r="V275" s="550"/>
      <c r="W275" s="549"/>
      <c r="X275" s="550"/>
      <c r="Y275" s="549"/>
      <c r="Z275" s="550"/>
      <c r="AA275" s="550"/>
      <c r="AB275" s="550"/>
      <c r="AC275" s="551"/>
      <c r="AD275" s="552"/>
      <c r="AE275" s="553"/>
      <c r="AF275" s="554"/>
      <c r="AG275" s="552"/>
      <c r="AH275" s="555"/>
      <c r="AI275" s="554"/>
      <c r="AJ275" s="554"/>
      <c r="AK275" s="556"/>
      <c r="AL275" s="557"/>
      <c r="AM275" s="565" t="str">
        <f aca="false">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559"/>
      <c r="AO275" s="576"/>
      <c r="AP275" s="561"/>
      <c r="AQ275" s="126"/>
      <c r="AR275" s="126"/>
      <c r="AS275" s="126"/>
      <c r="AT275" s="126"/>
      <c r="AU275" s="126"/>
      <c r="AV275" s="126"/>
      <c r="AW275" s="126"/>
      <c r="AX275" s="560"/>
      <c r="AY275" s="560"/>
    </row>
    <row r="276" customFormat="false" ht="30" hidden="false" customHeight="true" outlineLevel="0" collapsed="false">
      <c r="A276" s="539" t="n">
        <v>67</v>
      </c>
      <c r="B276" s="566" t="str">
        <f aca="false">IF(基本情報入力シート!B106="", "",基本情報入力シート!B106)</f>
        <v/>
      </c>
      <c r="C276" s="566"/>
      <c r="D276" s="566"/>
      <c r="E276" s="566"/>
      <c r="F276" s="566"/>
      <c r="G276" s="567" t="str">
        <f aca="false">IF(基本情報入力シート!L106="", "",基本情報入力シート!L106)</f>
        <v/>
      </c>
      <c r="H276" s="567" t="str">
        <f aca="false">IF(基本情報入力シート!Q106="", "",基本情報入力シート!Q106)</f>
        <v/>
      </c>
      <c r="I276" s="567" t="str">
        <f aca="false">IF(基本情報入力シート!V106="", "",基本情報入力シート!V106)</f>
        <v/>
      </c>
      <c r="J276" s="567" t="str">
        <f aca="false">IF(基本情報入力シート!W106="", "",基本情報入力シート!W106)</f>
        <v/>
      </c>
      <c r="K276" s="567" t="str">
        <f aca="false">IF(基本情報入力シート!X106="", "",基本情報入力シート!X106)</f>
        <v/>
      </c>
      <c r="L276" s="542" t="str">
        <f aca="false">IF(基本情報入力シート!AC106=0, "",基本情報入力シート!AC106)</f>
        <v/>
      </c>
      <c r="M276" s="568" t="e">
        <f aca="false">IF(基本情報入力シート!AD106="", "",基本情報入力シート!AD106)</f>
        <v>#N/A</v>
      </c>
      <c r="N276" s="544"/>
      <c r="O276" s="545" t="e">
        <f aca="false">IFERROR(VLOOKUP(K276,【参考】数式用３!$A$2:$AD$48,MATCH(N276,【参考】数式用３!$C$4:$AD$4,0)+2,0),"")))</f>
        <v>#N/A</v>
      </c>
      <c r="P276" s="546"/>
      <c r="Q276" s="547" t="e">
        <f aca="false">IFERROR(VLOOKUP(K276,【参考】数式用３!$A$2:$AC$48,MATCH(P276,【参考】数式用３!$C$4:$AC$4,0)+2,0),"")))</f>
        <v>#N/A</v>
      </c>
      <c r="R276" s="548" t="s">
        <v>267</v>
      </c>
      <c r="S276" s="549"/>
      <c r="T276" s="550" t="s">
        <v>268</v>
      </c>
      <c r="U276" s="549"/>
      <c r="V276" s="550" t="s">
        <v>352</v>
      </c>
      <c r="W276" s="549"/>
      <c r="X276" s="550" t="s">
        <v>268</v>
      </c>
      <c r="Y276" s="549"/>
      <c r="Z276" s="550" t="s">
        <v>269</v>
      </c>
      <c r="AA276" s="550" t="s">
        <v>170</v>
      </c>
      <c r="AB276" s="550" t="str">
        <f aca="false">IF(S276&gt;=1,(W276*12+Y276)-(S276*12+U276)+1,"")</f>
        <v/>
      </c>
      <c r="AC276" s="551" t="s">
        <v>353</v>
      </c>
      <c r="AD276" s="552" t="str">
        <f aca="false">IFERROR(ROUNDDOWN(ROUND(L276*Q276,0)*M276,0)*AB276,"")</f>
        <v/>
      </c>
      <c r="AE276" s="553" t="e">
        <f aca="false">IFERROR(ROUNDDOWN(ROUNDDOWN(ROUND(L276*VLOOKUP(K276,【参考】数式用３!$A$2:$AC$48,MATCH("処遇改善加算Ⅳ",【参考】数式用３!$C$4:$O$4,0)+2,0),0)*M276,0)*AB276*0.5,0), "")),0),0),0))</f>
        <v>#N/A</v>
      </c>
      <c r="AF276" s="554"/>
      <c r="AG276" s="552" t="e">
        <f aca="false">IF(AND(AQ276&lt;&gt;"対象外", P276&lt;&gt;""),ROUNDDOWN(ROUND(L276*VLOOKUP(K276,【参考】数式用３!$A$2:$K$48,MATCH("ベア加算あり",【参考】数式用３!$C$4:$K$4,0)+2,0),0)*M276,0)*AB276,"")),0),0))</f>
        <v>#N/A</v>
      </c>
      <c r="AH276" s="555"/>
      <c r="AI276" s="554"/>
      <c r="AJ276" s="554"/>
      <c r="AK276" s="556"/>
      <c r="AL276" s="557"/>
      <c r="AM276" s="558" t="e">
        <f aca="false">IF(Q276="","",IF(Q276&lt;O276,"！加算の要件上は問題ありませんが、令和６年度末の加算率と比較して、令和７年度の加算率が低くなっています。",""))</f>
        <v>#N/A</v>
      </c>
      <c r="AN276" s="559"/>
      <c r="AO276" s="560" t="str">
        <f aca="false">IF(K276&lt;&gt;"","Q列に色付け","")</f>
        <v/>
      </c>
      <c r="AP276" s="561" t="e">
        <f aca="false">IF(AND(AE276&lt;&gt;0,AE276&lt;&gt;""),IF(AF276="○","入力済","未入力"),"")</f>
        <v>#N/A</v>
      </c>
      <c r="AQ276" s="126" t="e">
        <f aca="false">IFERROR((VLOOKUP(N276, 【参考】数式用３!$BE$5:$BE$13, 1,FALSE)), "対象外"))))</f>
        <v>#N/A</v>
      </c>
      <c r="AR276" s="126" t="e">
        <f aca="false">IF(AG276&lt;&gt;"",IF(AH276="○","入力済","未入力"),"")</f>
        <v>#N/A</v>
      </c>
      <c r="AS276" s="126" t="str">
        <f aca="false">IF(AND(P276&lt;&gt;"", AI276=""), "未入力", "入力済")</f>
        <v>入力済</v>
      </c>
      <c r="AT276" s="126" t="str">
        <f aca="false">IF(AND(P276&lt;&gt;"", P276&lt;&gt;"処遇改善加算Ⅳ", AJ276=""), "未入力", "入力済")</f>
        <v>入力済</v>
      </c>
      <c r="AU276" s="126" t="e">
        <f aca="false">IFERROR(VLOOKUP(K276, 【参考】数式用３!$BB$5:$BC$48, 2, FALSE), "")))</f>
        <v>#N/A</v>
      </c>
      <c r="AV276" s="126" t="e">
        <f aca="false">IF(AND(P276&lt;&gt;"処遇改善加算Ⅲ",P276&lt;&gt;"処遇改善加算Ⅳ", P276&lt;&gt;"", AU276&lt;&gt;"対象外"), 1,"")</f>
        <v>#N/A</v>
      </c>
      <c r="AW276" s="126" t="e">
        <f aca="false">IFERROR("_"&amp;VLOOKUP(K276, 【参考】数式用３!$AG$2:$AH$48, 2, FALSE), "")))</f>
        <v>#N/A</v>
      </c>
      <c r="AX276" s="560" t="str">
        <f aca="false">IF(AND(P276="処遇改善加算Ⅰ", AL276=""), "未入力","入力済")</f>
        <v>入力済</v>
      </c>
      <c r="AY276" s="560" t="str">
        <f aca="false">G276</f>
        <v/>
      </c>
    </row>
    <row r="277" customFormat="false" ht="14.4" hidden="false" customHeight="true" outlineLevel="0" collapsed="false">
      <c r="A277" s="539"/>
      <c r="B277" s="566"/>
      <c r="C277" s="566"/>
      <c r="D277" s="566"/>
      <c r="E277" s="566"/>
      <c r="F277" s="566"/>
      <c r="G277" s="567"/>
      <c r="H277" s="567"/>
      <c r="I277" s="567"/>
      <c r="J277" s="567"/>
      <c r="K277" s="567"/>
      <c r="L277" s="542"/>
      <c r="M277" s="568"/>
      <c r="N277" s="544"/>
      <c r="O277" s="545"/>
      <c r="P277" s="546"/>
      <c r="Q277" s="547"/>
      <c r="R277" s="548"/>
      <c r="S277" s="549"/>
      <c r="T277" s="550"/>
      <c r="U277" s="549"/>
      <c r="V277" s="550"/>
      <c r="W277" s="549"/>
      <c r="X277" s="550"/>
      <c r="Y277" s="549"/>
      <c r="Z277" s="550"/>
      <c r="AA277" s="550"/>
      <c r="AB277" s="550"/>
      <c r="AC277" s="551"/>
      <c r="AD277" s="552"/>
      <c r="AE277" s="553"/>
      <c r="AF277" s="554"/>
      <c r="AG277" s="552"/>
      <c r="AH277" s="555"/>
      <c r="AI277" s="554"/>
      <c r="AJ277" s="554"/>
      <c r="AK277" s="556"/>
      <c r="AL277" s="557"/>
      <c r="AM277" s="564" t="str">
        <f aca="false">IF(AND(P276&lt;&gt;"", OR(W276&lt;&gt;8,Y276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77" s="559"/>
      <c r="AO277" s="560"/>
      <c r="AP277" s="561"/>
      <c r="AQ277" s="126"/>
      <c r="AR277" s="126"/>
      <c r="AS277" s="126"/>
      <c r="AT277" s="126"/>
      <c r="AU277" s="126"/>
      <c r="AV277" s="126"/>
      <c r="AW277" s="126"/>
      <c r="AX277" s="560"/>
      <c r="AY277" s="560"/>
    </row>
    <row r="278" customFormat="false" ht="14.4" hidden="false" customHeight="true" outlineLevel="0" collapsed="false">
      <c r="A278" s="539"/>
      <c r="B278" s="566"/>
      <c r="C278" s="566"/>
      <c r="D278" s="566"/>
      <c r="E278" s="566"/>
      <c r="F278" s="566"/>
      <c r="G278" s="567"/>
      <c r="H278" s="567"/>
      <c r="I278" s="567"/>
      <c r="J278" s="567"/>
      <c r="K278" s="567"/>
      <c r="L278" s="542"/>
      <c r="M278" s="568"/>
      <c r="N278" s="544"/>
      <c r="O278" s="545"/>
      <c r="P278" s="546"/>
      <c r="Q278" s="547"/>
      <c r="R278" s="548"/>
      <c r="S278" s="549"/>
      <c r="T278" s="550"/>
      <c r="U278" s="549"/>
      <c r="V278" s="550"/>
      <c r="W278" s="549"/>
      <c r="X278" s="550"/>
      <c r="Y278" s="549"/>
      <c r="Z278" s="550"/>
      <c r="AA278" s="550"/>
      <c r="AB278" s="550"/>
      <c r="AC278" s="551"/>
      <c r="AD278" s="552"/>
      <c r="AE278" s="553"/>
      <c r="AF278" s="554"/>
      <c r="AG278" s="552"/>
      <c r="AH278" s="555"/>
      <c r="AI278" s="554"/>
      <c r="AJ278" s="554"/>
      <c r="AK278" s="556"/>
      <c r="AL278" s="557"/>
      <c r="AM278" s="564"/>
      <c r="AN278" s="559"/>
      <c r="AO278" s="560"/>
      <c r="AP278" s="561"/>
      <c r="AQ278" s="126"/>
      <c r="AR278" s="126"/>
      <c r="AS278" s="126"/>
      <c r="AT278" s="126"/>
      <c r="AU278" s="126"/>
      <c r="AV278" s="126"/>
      <c r="AW278" s="126"/>
      <c r="AX278" s="560"/>
      <c r="AY278" s="560"/>
    </row>
    <row r="279" customFormat="false" ht="30" hidden="false" customHeight="true" outlineLevel="0" collapsed="false">
      <c r="A279" s="539"/>
      <c r="B279" s="566"/>
      <c r="C279" s="566"/>
      <c r="D279" s="566"/>
      <c r="E279" s="566"/>
      <c r="F279" s="566"/>
      <c r="G279" s="567"/>
      <c r="H279" s="567"/>
      <c r="I279" s="567"/>
      <c r="J279" s="567"/>
      <c r="K279" s="567"/>
      <c r="L279" s="542"/>
      <c r="M279" s="568"/>
      <c r="N279" s="544"/>
      <c r="O279" s="545"/>
      <c r="P279" s="546"/>
      <c r="Q279" s="547"/>
      <c r="R279" s="548"/>
      <c r="S279" s="549"/>
      <c r="T279" s="550"/>
      <c r="U279" s="549"/>
      <c r="V279" s="550"/>
      <c r="W279" s="549"/>
      <c r="X279" s="550"/>
      <c r="Y279" s="549"/>
      <c r="Z279" s="550"/>
      <c r="AA279" s="550"/>
      <c r="AB279" s="550"/>
      <c r="AC279" s="551"/>
      <c r="AD279" s="552"/>
      <c r="AE279" s="553"/>
      <c r="AF279" s="554"/>
      <c r="AG279" s="552"/>
      <c r="AH279" s="555"/>
      <c r="AI279" s="554"/>
      <c r="AJ279" s="554"/>
      <c r="AK279" s="556"/>
      <c r="AL279" s="557"/>
      <c r="AM279" s="565" t="str">
        <f aca="false">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559"/>
      <c r="AO279" s="560"/>
      <c r="AP279" s="561"/>
      <c r="AQ279" s="126"/>
      <c r="AR279" s="126"/>
      <c r="AS279" s="126"/>
      <c r="AT279" s="126"/>
      <c r="AU279" s="126"/>
      <c r="AV279" s="126"/>
      <c r="AW279" s="126"/>
      <c r="AX279" s="560"/>
      <c r="AY279" s="560"/>
    </row>
    <row r="280" customFormat="false" ht="30" hidden="false" customHeight="true" outlineLevel="0" collapsed="false">
      <c r="A280" s="539" t="n">
        <v>68</v>
      </c>
      <c r="B280" s="566" t="str">
        <f aca="false">IF(基本情報入力シート!B107="", "",基本情報入力シート!B107)</f>
        <v/>
      </c>
      <c r="C280" s="566"/>
      <c r="D280" s="566"/>
      <c r="E280" s="566"/>
      <c r="F280" s="566"/>
      <c r="G280" s="567" t="str">
        <f aca="false">IF(基本情報入力シート!L107="", "",基本情報入力シート!L107)</f>
        <v/>
      </c>
      <c r="H280" s="567" t="str">
        <f aca="false">IF(基本情報入力シート!Q107="", "",基本情報入力シート!Q107)</f>
        <v/>
      </c>
      <c r="I280" s="567" t="str">
        <f aca="false">IF(基本情報入力シート!V107="", "",基本情報入力シート!V107)</f>
        <v/>
      </c>
      <c r="J280" s="567" t="str">
        <f aca="false">IF(基本情報入力シート!W107="", "",基本情報入力シート!W107)</f>
        <v/>
      </c>
      <c r="K280" s="567" t="str">
        <f aca="false">IF(基本情報入力シート!X107="", "",基本情報入力シート!X107)</f>
        <v/>
      </c>
      <c r="L280" s="542" t="str">
        <f aca="false">IF(基本情報入力シート!AC107=0, "",基本情報入力シート!AC107)</f>
        <v/>
      </c>
      <c r="M280" s="568" t="e">
        <f aca="false">IF(基本情報入力シート!AD107="", "",基本情報入力シート!AD107)</f>
        <v>#N/A</v>
      </c>
      <c r="N280" s="544"/>
      <c r="O280" s="545" t="e">
        <f aca="false">IFERROR(VLOOKUP(K280,【参考】数式用３!$A$2:$AD$48,MATCH(N280,【参考】数式用３!$C$4:$AD$4,0)+2,0),"")))</f>
        <v>#N/A</v>
      </c>
      <c r="P280" s="546"/>
      <c r="Q280" s="547" t="e">
        <f aca="false">IFERROR(VLOOKUP(K280,【参考】数式用３!$A$2:$AC$48,MATCH(P280,【参考】数式用３!$C$4:$AC$4,0)+2,0),"")))</f>
        <v>#N/A</v>
      </c>
      <c r="R280" s="548" t="s">
        <v>267</v>
      </c>
      <c r="S280" s="549"/>
      <c r="T280" s="550" t="s">
        <v>268</v>
      </c>
      <c r="U280" s="549"/>
      <c r="V280" s="550" t="s">
        <v>352</v>
      </c>
      <c r="W280" s="549"/>
      <c r="X280" s="550" t="s">
        <v>268</v>
      </c>
      <c r="Y280" s="549"/>
      <c r="Z280" s="550" t="s">
        <v>269</v>
      </c>
      <c r="AA280" s="550" t="s">
        <v>170</v>
      </c>
      <c r="AB280" s="550" t="str">
        <f aca="false">IF(S280&gt;=1,(W280*12+Y280)-(S280*12+U280)+1,"")</f>
        <v/>
      </c>
      <c r="AC280" s="551" t="s">
        <v>353</v>
      </c>
      <c r="AD280" s="552" t="str">
        <f aca="false">IFERROR(ROUNDDOWN(ROUND(L280*Q280,0)*M280,0)*AB280,"")</f>
        <v/>
      </c>
      <c r="AE280" s="553" t="e">
        <f aca="false">IFERROR(ROUNDDOWN(ROUNDDOWN(ROUND(L280*VLOOKUP(K280,【参考】数式用３!$A$2:$AC$48,MATCH("処遇改善加算Ⅳ",【参考】数式用３!$C$4:$O$4,0)+2,0),0)*M280,0)*AB280*0.5,0), "")),0),0),0))</f>
        <v>#N/A</v>
      </c>
      <c r="AF280" s="554"/>
      <c r="AG280" s="552" t="e">
        <f aca="false">IF(AND(AQ280&lt;&gt;"対象外", P280&lt;&gt;""),ROUNDDOWN(ROUND(L280*VLOOKUP(K280,【参考】数式用３!$A$2:$K$48,MATCH("ベア加算あり",【参考】数式用３!$C$4:$K$4,0)+2,0),0)*M280,0)*AB280,"")),0),0))</f>
        <v>#N/A</v>
      </c>
      <c r="AH280" s="555"/>
      <c r="AI280" s="554"/>
      <c r="AJ280" s="554"/>
      <c r="AK280" s="556"/>
      <c r="AL280" s="557"/>
      <c r="AM280" s="558" t="e">
        <f aca="false">IF(Q280="","",IF(Q280&lt;O280,"！加算の要件上は問題ありませんが、令和６年度末の加算率と比較して、令和７年度の加算率が低くなっています。",""))</f>
        <v>#N/A</v>
      </c>
      <c r="AN280" s="559"/>
      <c r="AO280" s="562" t="str">
        <f aca="false">IF(K280&lt;&gt;"","Q列に色付け","")</f>
        <v/>
      </c>
      <c r="AP280" s="561" t="e">
        <f aca="false">IF(AND(AE280&lt;&gt;0,AE280&lt;&gt;""),IF(AF280="○","入力済","未入力"),"")</f>
        <v>#N/A</v>
      </c>
      <c r="AQ280" s="126" t="e">
        <f aca="false">IFERROR((VLOOKUP(N280, 【参考】数式用３!$BE$5:$BE$13, 1,FALSE)), "対象外"))))</f>
        <v>#N/A</v>
      </c>
      <c r="AR280" s="126" t="e">
        <f aca="false">IF(AG280&lt;&gt;"",IF(AH280="○","入力済","未入力"),"")</f>
        <v>#N/A</v>
      </c>
      <c r="AS280" s="126" t="str">
        <f aca="false">IF(AND(P280&lt;&gt;"", AI280=""), "未入力", "入力済")</f>
        <v>入力済</v>
      </c>
      <c r="AT280" s="126" t="str">
        <f aca="false">IF(AND(P280&lt;&gt;"", P280&lt;&gt;"処遇改善加算Ⅳ", AJ280=""), "未入力", "入力済")</f>
        <v>入力済</v>
      </c>
      <c r="AU280" s="126" t="e">
        <f aca="false">IFERROR(VLOOKUP(K280, 【参考】数式用３!$BB$5:$BC$48, 2, FALSE), "")))</f>
        <v>#N/A</v>
      </c>
      <c r="AV280" s="126" t="e">
        <f aca="false">IF(AND(P280&lt;&gt;"処遇改善加算Ⅲ",P280&lt;&gt;"処遇改善加算Ⅳ", P280&lt;&gt;"", AU280&lt;&gt;"対象外"), 1,"")</f>
        <v>#N/A</v>
      </c>
      <c r="AW280" s="126" t="e">
        <f aca="false">IFERROR("_"&amp;VLOOKUP(K280, 【参考】数式用３!$AG$2:$AH$48, 2, FALSE), "")))</f>
        <v>#N/A</v>
      </c>
      <c r="AX280" s="560" t="str">
        <f aca="false">IF(AND(P280="処遇改善加算Ⅰ", AL280=""), "未入力","入力済")</f>
        <v>入力済</v>
      </c>
      <c r="AY280" s="560" t="str">
        <f aca="false">G280</f>
        <v/>
      </c>
    </row>
    <row r="281" customFormat="false" ht="14.4" hidden="false" customHeight="true" outlineLevel="0" collapsed="false">
      <c r="A281" s="539"/>
      <c r="B281" s="566"/>
      <c r="C281" s="566"/>
      <c r="D281" s="566"/>
      <c r="E281" s="566"/>
      <c r="F281" s="566"/>
      <c r="G281" s="567"/>
      <c r="H281" s="567"/>
      <c r="I281" s="567"/>
      <c r="J281" s="567"/>
      <c r="K281" s="567"/>
      <c r="L281" s="542"/>
      <c r="M281" s="568"/>
      <c r="N281" s="544"/>
      <c r="O281" s="545"/>
      <c r="P281" s="546"/>
      <c r="Q281" s="547"/>
      <c r="R281" s="548"/>
      <c r="S281" s="549"/>
      <c r="T281" s="550"/>
      <c r="U281" s="549"/>
      <c r="V281" s="550"/>
      <c r="W281" s="549"/>
      <c r="X281" s="550"/>
      <c r="Y281" s="549"/>
      <c r="Z281" s="550"/>
      <c r="AA281" s="550"/>
      <c r="AB281" s="550"/>
      <c r="AC281" s="551"/>
      <c r="AD281" s="552"/>
      <c r="AE281" s="553"/>
      <c r="AF281" s="554"/>
      <c r="AG281" s="552"/>
      <c r="AH281" s="555"/>
      <c r="AI281" s="554"/>
      <c r="AJ281" s="554"/>
      <c r="AK281" s="556"/>
      <c r="AL281" s="557"/>
      <c r="AM281" s="564" t="str">
        <f aca="false">IF(AND(P280&lt;&gt;"", OR(W280&lt;&gt;8,Y280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81" s="559"/>
      <c r="AO281" s="562"/>
      <c r="AP281" s="561"/>
      <c r="AQ281" s="126"/>
      <c r="AR281" s="126"/>
      <c r="AS281" s="126"/>
      <c r="AT281" s="126"/>
      <c r="AU281" s="126"/>
      <c r="AV281" s="126"/>
      <c r="AW281" s="126"/>
      <c r="AX281" s="560"/>
      <c r="AY281" s="560"/>
    </row>
    <row r="282" customFormat="false" ht="14.4" hidden="false" customHeight="true" outlineLevel="0" collapsed="false">
      <c r="A282" s="539"/>
      <c r="B282" s="566"/>
      <c r="C282" s="566"/>
      <c r="D282" s="566"/>
      <c r="E282" s="566"/>
      <c r="F282" s="566"/>
      <c r="G282" s="567"/>
      <c r="H282" s="567"/>
      <c r="I282" s="567"/>
      <c r="J282" s="567"/>
      <c r="K282" s="567"/>
      <c r="L282" s="542"/>
      <c r="M282" s="568"/>
      <c r="N282" s="544"/>
      <c r="O282" s="545"/>
      <c r="P282" s="546"/>
      <c r="Q282" s="547"/>
      <c r="R282" s="548"/>
      <c r="S282" s="549"/>
      <c r="T282" s="550"/>
      <c r="U282" s="549"/>
      <c r="V282" s="550"/>
      <c r="W282" s="549"/>
      <c r="X282" s="550"/>
      <c r="Y282" s="549"/>
      <c r="Z282" s="550"/>
      <c r="AA282" s="550"/>
      <c r="AB282" s="550"/>
      <c r="AC282" s="551"/>
      <c r="AD282" s="552"/>
      <c r="AE282" s="553"/>
      <c r="AF282" s="554"/>
      <c r="AG282" s="552"/>
      <c r="AH282" s="555"/>
      <c r="AI282" s="554"/>
      <c r="AJ282" s="554"/>
      <c r="AK282" s="556"/>
      <c r="AL282" s="557"/>
      <c r="AM282" s="564"/>
      <c r="AN282" s="559"/>
      <c r="AO282" s="562"/>
      <c r="AP282" s="561"/>
      <c r="AQ282" s="126"/>
      <c r="AR282" s="126"/>
      <c r="AS282" s="126"/>
      <c r="AT282" s="126"/>
      <c r="AU282" s="126"/>
      <c r="AV282" s="126"/>
      <c r="AW282" s="126"/>
      <c r="AX282" s="560"/>
      <c r="AY282" s="560"/>
    </row>
    <row r="283" customFormat="false" ht="30" hidden="false" customHeight="true" outlineLevel="0" collapsed="false">
      <c r="A283" s="539"/>
      <c r="B283" s="566"/>
      <c r="C283" s="566"/>
      <c r="D283" s="566"/>
      <c r="E283" s="566"/>
      <c r="F283" s="566"/>
      <c r="G283" s="567"/>
      <c r="H283" s="567"/>
      <c r="I283" s="567"/>
      <c r="J283" s="567"/>
      <c r="K283" s="567"/>
      <c r="L283" s="542"/>
      <c r="M283" s="568"/>
      <c r="N283" s="544"/>
      <c r="O283" s="545"/>
      <c r="P283" s="546"/>
      <c r="Q283" s="547"/>
      <c r="R283" s="548"/>
      <c r="S283" s="549"/>
      <c r="T283" s="550"/>
      <c r="U283" s="549"/>
      <c r="V283" s="550"/>
      <c r="W283" s="549"/>
      <c r="X283" s="550"/>
      <c r="Y283" s="549"/>
      <c r="Z283" s="550"/>
      <c r="AA283" s="550"/>
      <c r="AB283" s="550"/>
      <c r="AC283" s="551"/>
      <c r="AD283" s="552"/>
      <c r="AE283" s="553"/>
      <c r="AF283" s="554"/>
      <c r="AG283" s="552"/>
      <c r="AH283" s="555"/>
      <c r="AI283" s="554"/>
      <c r="AJ283" s="554"/>
      <c r="AK283" s="556"/>
      <c r="AL283" s="557"/>
      <c r="AM283" s="565" t="str">
        <f aca="false">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559"/>
      <c r="AO283" s="562"/>
      <c r="AP283" s="561"/>
      <c r="AQ283" s="126"/>
      <c r="AR283" s="126"/>
      <c r="AS283" s="126"/>
      <c r="AT283" s="126"/>
      <c r="AU283" s="126"/>
      <c r="AV283" s="126"/>
      <c r="AW283" s="126"/>
      <c r="AX283" s="560"/>
      <c r="AY283" s="560"/>
    </row>
    <row r="284" customFormat="false" ht="30" hidden="false" customHeight="true" outlineLevel="0" collapsed="false">
      <c r="A284" s="539" t="n">
        <v>69</v>
      </c>
      <c r="B284" s="566" t="str">
        <f aca="false">IF(基本情報入力シート!B108="", "",基本情報入力シート!B108)</f>
        <v/>
      </c>
      <c r="C284" s="566"/>
      <c r="D284" s="566"/>
      <c r="E284" s="566"/>
      <c r="F284" s="566"/>
      <c r="G284" s="567" t="str">
        <f aca="false">IF(基本情報入力シート!L108="", "",基本情報入力シート!L108)</f>
        <v/>
      </c>
      <c r="H284" s="567" t="str">
        <f aca="false">IF(基本情報入力シート!Q108="", "",基本情報入力シート!Q108)</f>
        <v/>
      </c>
      <c r="I284" s="567" t="str">
        <f aca="false">IF(基本情報入力シート!V108="", "",基本情報入力シート!V108)</f>
        <v/>
      </c>
      <c r="J284" s="567" t="str">
        <f aca="false">IF(基本情報入力シート!W108="", "",基本情報入力シート!W108)</f>
        <v/>
      </c>
      <c r="K284" s="567" t="str">
        <f aca="false">IF(基本情報入力シート!X108="", "",基本情報入力シート!X108)</f>
        <v/>
      </c>
      <c r="L284" s="542" t="str">
        <f aca="false">IF(基本情報入力シート!AC108=0, "",基本情報入力シート!AC108)</f>
        <v/>
      </c>
      <c r="M284" s="568" t="e">
        <f aca="false">IF(基本情報入力シート!AD108="", "",基本情報入力シート!AD108)</f>
        <v>#N/A</v>
      </c>
      <c r="N284" s="544"/>
      <c r="O284" s="545" t="e">
        <f aca="false">IFERROR(VLOOKUP(K284,【参考】数式用３!$A$2:$AD$48,MATCH(N284,【参考】数式用３!$C$4:$AD$4,0)+2,0),"")))</f>
        <v>#N/A</v>
      </c>
      <c r="P284" s="546"/>
      <c r="Q284" s="547" t="e">
        <f aca="false">IFERROR(VLOOKUP(K284,【参考】数式用３!$A$2:$AC$48,MATCH(P284,【参考】数式用３!$C$4:$AC$4,0)+2,0),"")))</f>
        <v>#N/A</v>
      </c>
      <c r="R284" s="548" t="s">
        <v>267</v>
      </c>
      <c r="S284" s="549"/>
      <c r="T284" s="550" t="s">
        <v>268</v>
      </c>
      <c r="U284" s="549"/>
      <c r="V284" s="550" t="s">
        <v>352</v>
      </c>
      <c r="W284" s="549"/>
      <c r="X284" s="550" t="s">
        <v>268</v>
      </c>
      <c r="Y284" s="549"/>
      <c r="Z284" s="550" t="s">
        <v>269</v>
      </c>
      <c r="AA284" s="550" t="s">
        <v>170</v>
      </c>
      <c r="AB284" s="550" t="str">
        <f aca="false">IF(S284&gt;=1,(W284*12+Y284)-(S284*12+U284)+1,"")</f>
        <v/>
      </c>
      <c r="AC284" s="551" t="s">
        <v>353</v>
      </c>
      <c r="AD284" s="552" t="str">
        <f aca="false">IFERROR(ROUNDDOWN(ROUND(L284*Q284,0)*M284,0)*AB284,"")</f>
        <v/>
      </c>
      <c r="AE284" s="553" t="e">
        <f aca="false">IFERROR(ROUNDDOWN(ROUNDDOWN(ROUND(L284*VLOOKUP(K284,【参考】数式用３!$A$2:$AC$48,MATCH("処遇改善加算Ⅳ",【参考】数式用３!$C$4:$O$4,0)+2,0),0)*M284,0)*AB284*0.5,0), "")),0),0),0))</f>
        <v>#N/A</v>
      </c>
      <c r="AF284" s="554"/>
      <c r="AG284" s="552" t="e">
        <f aca="false">IF(AND(AQ284&lt;&gt;"対象外", P284&lt;&gt;""),ROUNDDOWN(ROUND(L284*VLOOKUP(K284,【参考】数式用３!$A$2:$K$48,MATCH("ベア加算あり",【参考】数式用３!$C$4:$K$4,0)+2,0),0)*M284,0)*AB284,"")),0),0))</f>
        <v>#N/A</v>
      </c>
      <c r="AH284" s="555"/>
      <c r="AI284" s="554"/>
      <c r="AJ284" s="554"/>
      <c r="AK284" s="556"/>
      <c r="AL284" s="557"/>
      <c r="AM284" s="558" t="e">
        <f aca="false">IF(Q284="","",IF(Q284&lt;O284,"！加算の要件上は問題ありませんが、令和６年度末の加算率と比較して、令和７年度の加算率が低くなっています。",""))</f>
        <v>#N/A</v>
      </c>
      <c r="AN284" s="559"/>
      <c r="AO284" s="560" t="str">
        <f aca="false">IF(K284&lt;&gt;"","Q列に色付け","")</f>
        <v/>
      </c>
      <c r="AP284" s="561" t="e">
        <f aca="false">IF(AND(AE284&lt;&gt;0,AE284&lt;&gt;""),IF(AF284="○","入力済","未入力"),"")</f>
        <v>#N/A</v>
      </c>
      <c r="AQ284" s="126" t="e">
        <f aca="false">IFERROR((VLOOKUP(N284, 【参考】数式用３!$BE$5:$BE$13, 1,FALSE)), "対象外"))))</f>
        <v>#N/A</v>
      </c>
      <c r="AR284" s="126" t="e">
        <f aca="false">IF(AG284&lt;&gt;"",IF(AH284="○","入力済","未入力"),"")</f>
        <v>#N/A</v>
      </c>
      <c r="AS284" s="126" t="str">
        <f aca="false">IF(AND(P284&lt;&gt;"", AI284=""), "未入力", "入力済")</f>
        <v>入力済</v>
      </c>
      <c r="AT284" s="126" t="str">
        <f aca="false">IF(AND(P284&lt;&gt;"", P284&lt;&gt;"処遇改善加算Ⅳ", AJ284=""), "未入力", "入力済")</f>
        <v>入力済</v>
      </c>
      <c r="AU284" s="126" t="e">
        <f aca="false">IFERROR(VLOOKUP(K284, 【参考】数式用３!$BB$5:$BC$48, 2, FALSE), "")))</f>
        <v>#N/A</v>
      </c>
      <c r="AV284" s="126" t="e">
        <f aca="false">IF(AND(P284&lt;&gt;"処遇改善加算Ⅲ",P284&lt;&gt;"処遇改善加算Ⅳ", P284&lt;&gt;"", AU284&lt;&gt;"対象外"), 1,"")</f>
        <v>#N/A</v>
      </c>
      <c r="AW284" s="126" t="e">
        <f aca="false">IFERROR("_"&amp;VLOOKUP(K284, 【参考】数式用３!$AG$2:$AH$48, 2, FALSE), "")))</f>
        <v>#N/A</v>
      </c>
      <c r="AX284" s="560" t="str">
        <f aca="false">IF(AND(P284="処遇改善加算Ⅰ", AL284=""), "未入力","入力済")</f>
        <v>入力済</v>
      </c>
      <c r="AY284" s="560" t="str">
        <f aca="false">G284</f>
        <v/>
      </c>
    </row>
    <row r="285" customFormat="false" ht="14.4" hidden="false" customHeight="true" outlineLevel="0" collapsed="false">
      <c r="A285" s="539"/>
      <c r="B285" s="566"/>
      <c r="C285" s="566"/>
      <c r="D285" s="566"/>
      <c r="E285" s="566"/>
      <c r="F285" s="566"/>
      <c r="G285" s="567"/>
      <c r="H285" s="567"/>
      <c r="I285" s="567"/>
      <c r="J285" s="567"/>
      <c r="K285" s="567"/>
      <c r="L285" s="542"/>
      <c r="M285" s="568"/>
      <c r="N285" s="544"/>
      <c r="O285" s="545"/>
      <c r="P285" s="546"/>
      <c r="Q285" s="547"/>
      <c r="R285" s="548"/>
      <c r="S285" s="549"/>
      <c r="T285" s="550"/>
      <c r="U285" s="549"/>
      <c r="V285" s="550"/>
      <c r="W285" s="549"/>
      <c r="X285" s="550"/>
      <c r="Y285" s="549"/>
      <c r="Z285" s="550"/>
      <c r="AA285" s="550"/>
      <c r="AB285" s="550"/>
      <c r="AC285" s="551"/>
      <c r="AD285" s="552"/>
      <c r="AE285" s="553"/>
      <c r="AF285" s="554"/>
      <c r="AG285" s="552"/>
      <c r="AH285" s="555"/>
      <c r="AI285" s="554"/>
      <c r="AJ285" s="554"/>
      <c r="AK285" s="556"/>
      <c r="AL285" s="557"/>
      <c r="AM285" s="564" t="str">
        <f aca="false">IF(AND(P284&lt;&gt;"", OR(W284&lt;&gt;8,Y284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85" s="559"/>
      <c r="AO285" s="560"/>
      <c r="AP285" s="561"/>
      <c r="AQ285" s="126"/>
      <c r="AR285" s="126"/>
      <c r="AS285" s="126"/>
      <c r="AT285" s="126"/>
      <c r="AU285" s="126"/>
      <c r="AV285" s="126"/>
      <c r="AW285" s="126"/>
      <c r="AX285" s="560"/>
      <c r="AY285" s="560"/>
    </row>
    <row r="286" customFormat="false" ht="14.4" hidden="false" customHeight="true" outlineLevel="0" collapsed="false">
      <c r="A286" s="539"/>
      <c r="B286" s="566"/>
      <c r="C286" s="566"/>
      <c r="D286" s="566"/>
      <c r="E286" s="566"/>
      <c r="F286" s="566"/>
      <c r="G286" s="567"/>
      <c r="H286" s="567"/>
      <c r="I286" s="567"/>
      <c r="J286" s="567"/>
      <c r="K286" s="567"/>
      <c r="L286" s="542"/>
      <c r="M286" s="568"/>
      <c r="N286" s="544"/>
      <c r="O286" s="545"/>
      <c r="P286" s="546"/>
      <c r="Q286" s="547"/>
      <c r="R286" s="548"/>
      <c r="S286" s="549"/>
      <c r="T286" s="550"/>
      <c r="U286" s="549"/>
      <c r="V286" s="550"/>
      <c r="W286" s="549"/>
      <c r="X286" s="550"/>
      <c r="Y286" s="549"/>
      <c r="Z286" s="550"/>
      <c r="AA286" s="550"/>
      <c r="AB286" s="550"/>
      <c r="AC286" s="551"/>
      <c r="AD286" s="552"/>
      <c r="AE286" s="553"/>
      <c r="AF286" s="554"/>
      <c r="AG286" s="552"/>
      <c r="AH286" s="555"/>
      <c r="AI286" s="554"/>
      <c r="AJ286" s="554"/>
      <c r="AK286" s="556"/>
      <c r="AL286" s="557"/>
      <c r="AM286" s="564"/>
      <c r="AN286" s="559"/>
      <c r="AO286" s="560"/>
      <c r="AP286" s="561"/>
      <c r="AQ286" s="126"/>
      <c r="AR286" s="126"/>
      <c r="AS286" s="126"/>
      <c r="AT286" s="126"/>
      <c r="AU286" s="126"/>
      <c r="AV286" s="126"/>
      <c r="AW286" s="126"/>
      <c r="AX286" s="560"/>
      <c r="AY286" s="560"/>
    </row>
    <row r="287" customFormat="false" ht="30" hidden="false" customHeight="true" outlineLevel="0" collapsed="false">
      <c r="A287" s="539"/>
      <c r="B287" s="566"/>
      <c r="C287" s="566"/>
      <c r="D287" s="566"/>
      <c r="E287" s="566"/>
      <c r="F287" s="566"/>
      <c r="G287" s="567"/>
      <c r="H287" s="567"/>
      <c r="I287" s="567"/>
      <c r="J287" s="567"/>
      <c r="K287" s="567"/>
      <c r="L287" s="542"/>
      <c r="M287" s="568"/>
      <c r="N287" s="544"/>
      <c r="O287" s="545"/>
      <c r="P287" s="546"/>
      <c r="Q287" s="547"/>
      <c r="R287" s="548"/>
      <c r="S287" s="549"/>
      <c r="T287" s="550"/>
      <c r="U287" s="549"/>
      <c r="V287" s="550"/>
      <c r="W287" s="549"/>
      <c r="X287" s="550"/>
      <c r="Y287" s="549"/>
      <c r="Z287" s="550"/>
      <c r="AA287" s="550"/>
      <c r="AB287" s="550"/>
      <c r="AC287" s="551"/>
      <c r="AD287" s="552"/>
      <c r="AE287" s="553"/>
      <c r="AF287" s="554"/>
      <c r="AG287" s="552"/>
      <c r="AH287" s="555"/>
      <c r="AI287" s="554"/>
      <c r="AJ287" s="554"/>
      <c r="AK287" s="556"/>
      <c r="AL287" s="557"/>
      <c r="AM287" s="565" t="str">
        <f aca="false">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559"/>
      <c r="AO287" s="560"/>
      <c r="AP287" s="561"/>
      <c r="AQ287" s="126"/>
      <c r="AR287" s="126"/>
      <c r="AS287" s="126"/>
      <c r="AT287" s="126"/>
      <c r="AU287" s="126"/>
      <c r="AV287" s="126"/>
      <c r="AW287" s="126"/>
      <c r="AX287" s="560"/>
      <c r="AY287" s="560"/>
    </row>
    <row r="288" customFormat="false" ht="30" hidden="false" customHeight="true" outlineLevel="0" collapsed="false">
      <c r="A288" s="539" t="n">
        <v>70</v>
      </c>
      <c r="B288" s="566" t="str">
        <f aca="false">IF(基本情報入力シート!B109="", "",基本情報入力シート!B109)</f>
        <v/>
      </c>
      <c r="C288" s="566"/>
      <c r="D288" s="566"/>
      <c r="E288" s="566"/>
      <c r="F288" s="566"/>
      <c r="G288" s="567" t="str">
        <f aca="false">IF(基本情報入力シート!L109="", "",基本情報入力シート!L109)</f>
        <v/>
      </c>
      <c r="H288" s="567" t="str">
        <f aca="false">IF(基本情報入力シート!Q109="", "",基本情報入力シート!Q109)</f>
        <v/>
      </c>
      <c r="I288" s="567" t="str">
        <f aca="false">IF(基本情報入力シート!V109="", "",基本情報入力シート!V109)</f>
        <v/>
      </c>
      <c r="J288" s="567" t="str">
        <f aca="false">IF(基本情報入力シート!W109="", "",基本情報入力シート!W109)</f>
        <v/>
      </c>
      <c r="K288" s="567" t="str">
        <f aca="false">IF(基本情報入力シート!X109="", "",基本情報入力シート!X109)</f>
        <v/>
      </c>
      <c r="L288" s="542" t="str">
        <f aca="false">IF(基本情報入力シート!AC109=0, "",基本情報入力シート!AC109)</f>
        <v/>
      </c>
      <c r="M288" s="568" t="e">
        <f aca="false">IF(基本情報入力シート!AD109="", "",基本情報入力シート!AD109)</f>
        <v>#N/A</v>
      </c>
      <c r="N288" s="544"/>
      <c r="O288" s="545" t="e">
        <f aca="false">IFERROR(VLOOKUP(K288,【参考】数式用３!$A$2:$AD$48,MATCH(N288,【参考】数式用３!$C$4:$AD$4,0)+2,0),"")))</f>
        <v>#N/A</v>
      </c>
      <c r="P288" s="546"/>
      <c r="Q288" s="547" t="e">
        <f aca="false">IFERROR(VLOOKUP(K288,【参考】数式用３!$A$2:$AC$48,MATCH(P288,【参考】数式用３!$C$4:$AC$4,0)+2,0),"")))</f>
        <v>#N/A</v>
      </c>
      <c r="R288" s="548" t="s">
        <v>267</v>
      </c>
      <c r="S288" s="549"/>
      <c r="T288" s="550" t="s">
        <v>268</v>
      </c>
      <c r="U288" s="549"/>
      <c r="V288" s="550" t="s">
        <v>352</v>
      </c>
      <c r="W288" s="549"/>
      <c r="X288" s="550" t="s">
        <v>268</v>
      </c>
      <c r="Y288" s="549"/>
      <c r="Z288" s="550" t="s">
        <v>269</v>
      </c>
      <c r="AA288" s="550" t="s">
        <v>170</v>
      </c>
      <c r="AB288" s="550" t="str">
        <f aca="false">IF(S288&gt;=1,(W288*12+Y288)-(S288*12+U288)+1,"")</f>
        <v/>
      </c>
      <c r="AC288" s="551" t="s">
        <v>353</v>
      </c>
      <c r="AD288" s="552" t="str">
        <f aca="false">IFERROR(ROUNDDOWN(ROUND(L288*Q288,0)*M288,0)*AB288,"")</f>
        <v/>
      </c>
      <c r="AE288" s="553" t="e">
        <f aca="false">IFERROR(ROUNDDOWN(ROUNDDOWN(ROUND(L288*VLOOKUP(K288,【参考】数式用３!$A$2:$AC$48,MATCH("処遇改善加算Ⅳ",【参考】数式用３!$C$4:$O$4,0)+2,0),0)*M288,0)*AB288*0.5,0), "")),0),0),0))</f>
        <v>#N/A</v>
      </c>
      <c r="AF288" s="554"/>
      <c r="AG288" s="552" t="e">
        <f aca="false">IF(AND(AQ288&lt;&gt;"対象外", P288&lt;&gt;""),ROUNDDOWN(ROUND(L288*VLOOKUP(K288,【参考】数式用３!$A$2:$K$48,MATCH("ベア加算あり",【参考】数式用３!$C$4:$K$4,0)+2,0),0)*M288,0)*AB288,"")),0),0))</f>
        <v>#N/A</v>
      </c>
      <c r="AH288" s="555"/>
      <c r="AI288" s="554"/>
      <c r="AJ288" s="554"/>
      <c r="AK288" s="556"/>
      <c r="AL288" s="557"/>
      <c r="AM288" s="558" t="e">
        <f aca="false">IF(Q288="","",IF(Q288&lt;O288,"！加算の要件上は問題ありませんが、令和６年度末の加算率と比較して、令和７年度の加算率が低くなっています。",""))</f>
        <v>#N/A</v>
      </c>
      <c r="AN288" s="559"/>
      <c r="AO288" s="575" t="str">
        <f aca="false">IF(K288&lt;&gt;"","Q列に色付け","")</f>
        <v/>
      </c>
      <c r="AP288" s="561" t="e">
        <f aca="false">IF(AND(AE288&lt;&gt;0,AE288&lt;&gt;""),IF(AF288="○","入力済","未入力"),"")</f>
        <v>#N/A</v>
      </c>
      <c r="AQ288" s="126" t="e">
        <f aca="false">IFERROR((VLOOKUP(N288, 【参考】数式用３!$BE$5:$BE$13, 1,FALSE)), "対象外"))))</f>
        <v>#N/A</v>
      </c>
      <c r="AR288" s="126" t="e">
        <f aca="false">IF(AG288&lt;&gt;"",IF(AH288="○","入力済","未入力"),"")</f>
        <v>#N/A</v>
      </c>
      <c r="AS288" s="126" t="str">
        <f aca="false">IF(AND(P288&lt;&gt;"", AI288=""), "未入力", "入力済")</f>
        <v>入力済</v>
      </c>
      <c r="AT288" s="126" t="str">
        <f aca="false">IF(AND(P288&lt;&gt;"", P288&lt;&gt;"処遇改善加算Ⅳ", AJ288=""), "未入力", "入力済")</f>
        <v>入力済</v>
      </c>
      <c r="AU288" s="126" t="e">
        <f aca="false">IFERROR(VLOOKUP(K288, 【参考】数式用３!$BB$5:$BC$48, 2, FALSE), "")))</f>
        <v>#N/A</v>
      </c>
      <c r="AV288" s="126" t="e">
        <f aca="false">IF(AND(P288&lt;&gt;"処遇改善加算Ⅲ",P288&lt;&gt;"処遇改善加算Ⅳ", P288&lt;&gt;"", AU288&lt;&gt;"対象外"), 1,"")</f>
        <v>#N/A</v>
      </c>
      <c r="AW288" s="126" t="e">
        <f aca="false">IFERROR("_"&amp;VLOOKUP(K288, 【参考】数式用３!$AG$2:$AH$48, 2, FALSE), "")))</f>
        <v>#N/A</v>
      </c>
      <c r="AX288" s="560" t="str">
        <f aca="false">IF(AND(P288="処遇改善加算Ⅰ", AL288=""), "未入力","入力済")</f>
        <v>入力済</v>
      </c>
      <c r="AY288" s="560" t="str">
        <f aca="false">G288</f>
        <v/>
      </c>
    </row>
    <row r="289" customFormat="false" ht="14.4" hidden="false" customHeight="true" outlineLevel="0" collapsed="false">
      <c r="A289" s="539"/>
      <c r="B289" s="566"/>
      <c r="C289" s="566"/>
      <c r="D289" s="566"/>
      <c r="E289" s="566"/>
      <c r="F289" s="566"/>
      <c r="G289" s="567"/>
      <c r="H289" s="567"/>
      <c r="I289" s="567"/>
      <c r="J289" s="567"/>
      <c r="K289" s="567"/>
      <c r="L289" s="542"/>
      <c r="M289" s="568"/>
      <c r="N289" s="544"/>
      <c r="O289" s="545"/>
      <c r="P289" s="546"/>
      <c r="Q289" s="547"/>
      <c r="R289" s="548"/>
      <c r="S289" s="549"/>
      <c r="T289" s="550"/>
      <c r="U289" s="549"/>
      <c r="V289" s="550"/>
      <c r="W289" s="549"/>
      <c r="X289" s="550"/>
      <c r="Y289" s="549"/>
      <c r="Z289" s="550"/>
      <c r="AA289" s="550"/>
      <c r="AB289" s="550"/>
      <c r="AC289" s="551"/>
      <c r="AD289" s="552"/>
      <c r="AE289" s="553"/>
      <c r="AF289" s="554"/>
      <c r="AG289" s="552"/>
      <c r="AH289" s="555"/>
      <c r="AI289" s="554"/>
      <c r="AJ289" s="554"/>
      <c r="AK289" s="556"/>
      <c r="AL289" s="557"/>
      <c r="AM289" s="564" t="str">
        <f aca="false">IF(AND(P288&lt;&gt;"", OR(W288&lt;&gt;8,Y288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89" s="559"/>
      <c r="AO289" s="575"/>
      <c r="AP289" s="561"/>
      <c r="AQ289" s="126"/>
      <c r="AR289" s="126"/>
      <c r="AS289" s="126"/>
      <c r="AT289" s="126"/>
      <c r="AU289" s="126"/>
      <c r="AV289" s="126"/>
      <c r="AW289" s="126"/>
      <c r="AX289" s="560"/>
      <c r="AY289" s="560"/>
    </row>
    <row r="290" customFormat="false" ht="14.4" hidden="false" customHeight="true" outlineLevel="0" collapsed="false">
      <c r="A290" s="539"/>
      <c r="B290" s="566"/>
      <c r="C290" s="566"/>
      <c r="D290" s="566"/>
      <c r="E290" s="566"/>
      <c r="F290" s="566"/>
      <c r="G290" s="567"/>
      <c r="H290" s="567"/>
      <c r="I290" s="567"/>
      <c r="J290" s="567"/>
      <c r="K290" s="567"/>
      <c r="L290" s="542"/>
      <c r="M290" s="568"/>
      <c r="N290" s="544"/>
      <c r="O290" s="545"/>
      <c r="P290" s="546"/>
      <c r="Q290" s="547"/>
      <c r="R290" s="548"/>
      <c r="S290" s="549"/>
      <c r="T290" s="550"/>
      <c r="U290" s="549"/>
      <c r="V290" s="550"/>
      <c r="W290" s="549"/>
      <c r="X290" s="550"/>
      <c r="Y290" s="549"/>
      <c r="Z290" s="550"/>
      <c r="AA290" s="550"/>
      <c r="AB290" s="550"/>
      <c r="AC290" s="551"/>
      <c r="AD290" s="552"/>
      <c r="AE290" s="553"/>
      <c r="AF290" s="554"/>
      <c r="AG290" s="552"/>
      <c r="AH290" s="555"/>
      <c r="AI290" s="554"/>
      <c r="AJ290" s="554"/>
      <c r="AK290" s="556"/>
      <c r="AL290" s="557"/>
      <c r="AM290" s="564"/>
      <c r="AN290" s="559"/>
      <c r="AO290" s="575"/>
      <c r="AP290" s="561"/>
      <c r="AQ290" s="126"/>
      <c r="AR290" s="126"/>
      <c r="AS290" s="126"/>
      <c r="AT290" s="126"/>
      <c r="AU290" s="126"/>
      <c r="AV290" s="126"/>
      <c r="AW290" s="126"/>
      <c r="AX290" s="560"/>
      <c r="AY290" s="560"/>
    </row>
    <row r="291" customFormat="false" ht="30" hidden="false" customHeight="true" outlineLevel="0" collapsed="false">
      <c r="A291" s="539"/>
      <c r="B291" s="566"/>
      <c r="C291" s="566"/>
      <c r="D291" s="566"/>
      <c r="E291" s="566"/>
      <c r="F291" s="566"/>
      <c r="G291" s="567"/>
      <c r="H291" s="567"/>
      <c r="I291" s="567"/>
      <c r="J291" s="567"/>
      <c r="K291" s="567"/>
      <c r="L291" s="542"/>
      <c r="M291" s="568"/>
      <c r="N291" s="544"/>
      <c r="O291" s="545"/>
      <c r="P291" s="546"/>
      <c r="Q291" s="547"/>
      <c r="R291" s="548"/>
      <c r="S291" s="549"/>
      <c r="T291" s="550"/>
      <c r="U291" s="549"/>
      <c r="V291" s="550"/>
      <c r="W291" s="549"/>
      <c r="X291" s="550"/>
      <c r="Y291" s="549"/>
      <c r="Z291" s="550"/>
      <c r="AA291" s="550"/>
      <c r="AB291" s="550"/>
      <c r="AC291" s="551"/>
      <c r="AD291" s="552"/>
      <c r="AE291" s="553"/>
      <c r="AF291" s="554"/>
      <c r="AG291" s="552"/>
      <c r="AH291" s="555"/>
      <c r="AI291" s="554"/>
      <c r="AJ291" s="554"/>
      <c r="AK291" s="556"/>
      <c r="AL291" s="557"/>
      <c r="AM291" s="565" t="str">
        <f aca="false">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559"/>
      <c r="AO291" s="575"/>
      <c r="AP291" s="561"/>
      <c r="AQ291" s="126"/>
      <c r="AR291" s="126"/>
      <c r="AS291" s="126"/>
      <c r="AT291" s="126"/>
      <c r="AU291" s="126"/>
      <c r="AV291" s="126"/>
      <c r="AW291" s="126"/>
      <c r="AX291" s="560"/>
      <c r="AY291" s="560"/>
    </row>
    <row r="292" customFormat="false" ht="30" hidden="false" customHeight="true" outlineLevel="0" collapsed="false">
      <c r="A292" s="539" t="n">
        <v>71</v>
      </c>
      <c r="B292" s="566" t="str">
        <f aca="false">IF(基本情報入力シート!B110="", "",基本情報入力シート!B110)</f>
        <v/>
      </c>
      <c r="C292" s="566"/>
      <c r="D292" s="566"/>
      <c r="E292" s="566"/>
      <c r="F292" s="566"/>
      <c r="G292" s="567" t="str">
        <f aca="false">IF(基本情報入力シート!L110="", "",基本情報入力シート!L110)</f>
        <v/>
      </c>
      <c r="H292" s="567" t="str">
        <f aca="false">IF(基本情報入力シート!Q110="", "",基本情報入力シート!Q110)</f>
        <v/>
      </c>
      <c r="I292" s="567" t="str">
        <f aca="false">IF(基本情報入力シート!V110="", "",基本情報入力シート!V110)</f>
        <v/>
      </c>
      <c r="J292" s="567" t="str">
        <f aca="false">IF(基本情報入力シート!W110="", "",基本情報入力シート!W110)</f>
        <v/>
      </c>
      <c r="K292" s="567" t="str">
        <f aca="false">IF(基本情報入力シート!X110="", "",基本情報入力シート!X110)</f>
        <v/>
      </c>
      <c r="L292" s="542" t="str">
        <f aca="false">IF(基本情報入力シート!AC110=0, "",基本情報入力シート!AC110)</f>
        <v/>
      </c>
      <c r="M292" s="568" t="e">
        <f aca="false">IF(基本情報入力シート!AD110="", "",基本情報入力シート!AD110)</f>
        <v>#N/A</v>
      </c>
      <c r="N292" s="544"/>
      <c r="O292" s="545" t="e">
        <f aca="false">IFERROR(VLOOKUP(K292,【参考】数式用３!$A$2:$AD$48,MATCH(N292,【参考】数式用３!$C$4:$AD$4,0)+2,0),"")))</f>
        <v>#N/A</v>
      </c>
      <c r="P292" s="546"/>
      <c r="Q292" s="547" t="e">
        <f aca="false">IFERROR(VLOOKUP(K292,【参考】数式用３!$A$2:$AC$48,MATCH(P292,【参考】数式用３!$C$4:$AC$4,0)+2,0),"")))</f>
        <v>#N/A</v>
      </c>
      <c r="R292" s="548" t="s">
        <v>267</v>
      </c>
      <c r="S292" s="549"/>
      <c r="T292" s="550" t="s">
        <v>268</v>
      </c>
      <c r="U292" s="549"/>
      <c r="V292" s="550" t="s">
        <v>352</v>
      </c>
      <c r="W292" s="549"/>
      <c r="X292" s="550" t="s">
        <v>268</v>
      </c>
      <c r="Y292" s="549"/>
      <c r="Z292" s="550" t="s">
        <v>269</v>
      </c>
      <c r="AA292" s="550" t="s">
        <v>170</v>
      </c>
      <c r="AB292" s="550" t="str">
        <f aca="false">IF(S292&gt;=1,(W292*12+Y292)-(S292*12+U292)+1,"")</f>
        <v/>
      </c>
      <c r="AC292" s="551" t="s">
        <v>353</v>
      </c>
      <c r="AD292" s="552" t="str">
        <f aca="false">IFERROR(ROUNDDOWN(ROUND(L292*Q292,0)*M292,0)*AB292,"")</f>
        <v/>
      </c>
      <c r="AE292" s="553" t="e">
        <f aca="false">IFERROR(ROUNDDOWN(ROUNDDOWN(ROUND(L292*VLOOKUP(K292,【参考】数式用３!$A$2:$AC$48,MATCH("処遇改善加算Ⅳ",【参考】数式用３!$C$4:$O$4,0)+2,0),0)*M292,0)*AB292*0.5,0), "")),0),0),0))</f>
        <v>#N/A</v>
      </c>
      <c r="AF292" s="554"/>
      <c r="AG292" s="552" t="e">
        <f aca="false">IF(AND(AQ292&lt;&gt;"対象外", P292&lt;&gt;""),ROUNDDOWN(ROUND(L292*VLOOKUP(K292,【参考】数式用３!$A$2:$K$48,MATCH("ベア加算あり",【参考】数式用３!$C$4:$K$4,0)+2,0),0)*M292,0)*AB292,"")),0),0))</f>
        <v>#N/A</v>
      </c>
      <c r="AH292" s="555"/>
      <c r="AI292" s="554"/>
      <c r="AJ292" s="554"/>
      <c r="AK292" s="556"/>
      <c r="AL292" s="557"/>
      <c r="AM292" s="558" t="e">
        <f aca="false">IF(Q292="","",IF(Q292&lt;O292,"！加算の要件上は問題ありませんが、令和６年度末の加算率と比較して、令和７年度の加算率が低くなっています。",""))</f>
        <v>#N/A</v>
      </c>
      <c r="AN292" s="559"/>
      <c r="AO292" s="560" t="str">
        <f aca="false">IF(K292&lt;&gt;"","Q列に色付け","")</f>
        <v/>
      </c>
      <c r="AP292" s="561" t="e">
        <f aca="false">IF(AND(AE292&lt;&gt;0,AE292&lt;&gt;""),IF(AF292="○","入力済","未入力"),"")</f>
        <v>#N/A</v>
      </c>
      <c r="AQ292" s="126" t="e">
        <f aca="false">IFERROR((VLOOKUP(N292, 【参考】数式用３!$BE$5:$BE$13, 1,FALSE)), "対象外"))))</f>
        <v>#N/A</v>
      </c>
      <c r="AR292" s="126" t="e">
        <f aca="false">IF(AG292&lt;&gt;"",IF(AH292="○","入力済","未入力"),"")</f>
        <v>#N/A</v>
      </c>
      <c r="AS292" s="126" t="str">
        <f aca="false">IF(AND(P292&lt;&gt;"", AI292=""), "未入力", "入力済")</f>
        <v>入力済</v>
      </c>
      <c r="AT292" s="126" t="str">
        <f aca="false">IF(AND(P292&lt;&gt;"", P292&lt;&gt;"処遇改善加算Ⅳ", AJ292=""), "未入力", "入力済")</f>
        <v>入力済</v>
      </c>
      <c r="AU292" s="126" t="e">
        <f aca="false">IFERROR(VLOOKUP(K292, 【参考】数式用３!$BB$5:$BC$48, 2, FALSE), "")))</f>
        <v>#N/A</v>
      </c>
      <c r="AV292" s="126" t="e">
        <f aca="false">IF(AND(P292&lt;&gt;"処遇改善加算Ⅲ",P292&lt;&gt;"処遇改善加算Ⅳ", P292&lt;&gt;"", AU292&lt;&gt;"対象外"), 1,"")</f>
        <v>#N/A</v>
      </c>
      <c r="AW292" s="126" t="e">
        <f aca="false">IFERROR("_"&amp;VLOOKUP(K292, 【参考】数式用３!$AG$2:$AH$48, 2, FALSE), "")))</f>
        <v>#N/A</v>
      </c>
      <c r="AX292" s="560" t="str">
        <f aca="false">IF(AND(P292="処遇改善加算Ⅰ", AL292=""), "未入力","入力済")</f>
        <v>入力済</v>
      </c>
      <c r="AY292" s="560" t="str">
        <f aca="false">G292</f>
        <v/>
      </c>
    </row>
    <row r="293" customFormat="false" ht="14.4" hidden="false" customHeight="true" outlineLevel="0" collapsed="false">
      <c r="A293" s="539"/>
      <c r="B293" s="566"/>
      <c r="C293" s="566"/>
      <c r="D293" s="566"/>
      <c r="E293" s="566"/>
      <c r="F293" s="566"/>
      <c r="G293" s="567"/>
      <c r="H293" s="567"/>
      <c r="I293" s="567"/>
      <c r="J293" s="567"/>
      <c r="K293" s="567"/>
      <c r="L293" s="542"/>
      <c r="M293" s="568"/>
      <c r="N293" s="544"/>
      <c r="O293" s="545"/>
      <c r="P293" s="546"/>
      <c r="Q293" s="547"/>
      <c r="R293" s="548"/>
      <c r="S293" s="549"/>
      <c r="T293" s="550"/>
      <c r="U293" s="549"/>
      <c r="V293" s="550"/>
      <c r="W293" s="549"/>
      <c r="X293" s="550"/>
      <c r="Y293" s="549"/>
      <c r="Z293" s="550"/>
      <c r="AA293" s="550"/>
      <c r="AB293" s="550"/>
      <c r="AC293" s="551"/>
      <c r="AD293" s="552"/>
      <c r="AE293" s="553"/>
      <c r="AF293" s="554"/>
      <c r="AG293" s="552"/>
      <c r="AH293" s="555"/>
      <c r="AI293" s="554"/>
      <c r="AJ293" s="554"/>
      <c r="AK293" s="556"/>
      <c r="AL293" s="557"/>
      <c r="AM293" s="564" t="str">
        <f aca="false">IF(AND(P292&lt;&gt;"", OR(W292&lt;&gt;8,Y292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93" s="559"/>
      <c r="AO293" s="560"/>
      <c r="AP293" s="561"/>
      <c r="AQ293" s="126"/>
      <c r="AR293" s="126"/>
      <c r="AS293" s="126"/>
      <c r="AT293" s="126"/>
      <c r="AU293" s="126"/>
      <c r="AV293" s="126"/>
      <c r="AW293" s="126"/>
      <c r="AX293" s="560"/>
      <c r="AY293" s="560"/>
    </row>
    <row r="294" customFormat="false" ht="14.4" hidden="false" customHeight="true" outlineLevel="0" collapsed="false">
      <c r="A294" s="539"/>
      <c r="B294" s="566"/>
      <c r="C294" s="566"/>
      <c r="D294" s="566"/>
      <c r="E294" s="566"/>
      <c r="F294" s="566"/>
      <c r="G294" s="567"/>
      <c r="H294" s="567"/>
      <c r="I294" s="567"/>
      <c r="J294" s="567"/>
      <c r="K294" s="567"/>
      <c r="L294" s="542"/>
      <c r="M294" s="568"/>
      <c r="N294" s="544"/>
      <c r="O294" s="545"/>
      <c r="P294" s="546"/>
      <c r="Q294" s="547"/>
      <c r="R294" s="548"/>
      <c r="S294" s="549"/>
      <c r="T294" s="550"/>
      <c r="U294" s="549"/>
      <c r="V294" s="550"/>
      <c r="W294" s="549"/>
      <c r="X294" s="550"/>
      <c r="Y294" s="549"/>
      <c r="Z294" s="550"/>
      <c r="AA294" s="550"/>
      <c r="AB294" s="550"/>
      <c r="AC294" s="551"/>
      <c r="AD294" s="552"/>
      <c r="AE294" s="553"/>
      <c r="AF294" s="554"/>
      <c r="AG294" s="552"/>
      <c r="AH294" s="555"/>
      <c r="AI294" s="554"/>
      <c r="AJ294" s="554"/>
      <c r="AK294" s="556"/>
      <c r="AL294" s="557"/>
      <c r="AM294" s="564"/>
      <c r="AN294" s="559"/>
      <c r="AO294" s="560"/>
      <c r="AP294" s="561"/>
      <c r="AQ294" s="126"/>
      <c r="AR294" s="126"/>
      <c r="AS294" s="126"/>
      <c r="AT294" s="126"/>
      <c r="AU294" s="126"/>
      <c r="AV294" s="126"/>
      <c r="AW294" s="126"/>
      <c r="AX294" s="560"/>
      <c r="AY294" s="560"/>
    </row>
    <row r="295" customFormat="false" ht="30" hidden="false" customHeight="true" outlineLevel="0" collapsed="false">
      <c r="A295" s="539"/>
      <c r="B295" s="566"/>
      <c r="C295" s="566"/>
      <c r="D295" s="566"/>
      <c r="E295" s="566"/>
      <c r="F295" s="566"/>
      <c r="G295" s="567"/>
      <c r="H295" s="567"/>
      <c r="I295" s="567"/>
      <c r="J295" s="567"/>
      <c r="K295" s="567"/>
      <c r="L295" s="542"/>
      <c r="M295" s="568"/>
      <c r="N295" s="544"/>
      <c r="O295" s="545"/>
      <c r="P295" s="546"/>
      <c r="Q295" s="547"/>
      <c r="R295" s="548"/>
      <c r="S295" s="549"/>
      <c r="T295" s="550"/>
      <c r="U295" s="549"/>
      <c r="V295" s="550"/>
      <c r="W295" s="549"/>
      <c r="X295" s="550"/>
      <c r="Y295" s="549"/>
      <c r="Z295" s="550"/>
      <c r="AA295" s="550"/>
      <c r="AB295" s="550"/>
      <c r="AC295" s="551"/>
      <c r="AD295" s="552"/>
      <c r="AE295" s="553"/>
      <c r="AF295" s="554"/>
      <c r="AG295" s="552"/>
      <c r="AH295" s="555"/>
      <c r="AI295" s="554"/>
      <c r="AJ295" s="554"/>
      <c r="AK295" s="556"/>
      <c r="AL295" s="557"/>
      <c r="AM295" s="565" t="str">
        <f aca="false">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559"/>
      <c r="AO295" s="560"/>
      <c r="AP295" s="561"/>
      <c r="AQ295" s="126"/>
      <c r="AR295" s="126"/>
      <c r="AS295" s="126"/>
      <c r="AT295" s="126"/>
      <c r="AU295" s="126"/>
      <c r="AV295" s="126"/>
      <c r="AW295" s="126"/>
      <c r="AX295" s="560"/>
      <c r="AY295" s="560"/>
    </row>
    <row r="296" customFormat="false" ht="30" hidden="false" customHeight="true" outlineLevel="0" collapsed="false">
      <c r="A296" s="539" t="n">
        <v>72</v>
      </c>
      <c r="B296" s="566" t="str">
        <f aca="false">IF(基本情報入力シート!B111="", "",基本情報入力シート!B111)</f>
        <v/>
      </c>
      <c r="C296" s="566"/>
      <c r="D296" s="566"/>
      <c r="E296" s="566"/>
      <c r="F296" s="566"/>
      <c r="G296" s="567" t="str">
        <f aca="false">IF(基本情報入力シート!L111="", "",基本情報入力シート!L111)</f>
        <v/>
      </c>
      <c r="H296" s="567" t="str">
        <f aca="false">IF(基本情報入力シート!Q111="", "",基本情報入力シート!Q111)</f>
        <v/>
      </c>
      <c r="I296" s="567" t="str">
        <f aca="false">IF(基本情報入力シート!V111="", "",基本情報入力シート!V111)</f>
        <v/>
      </c>
      <c r="J296" s="567" t="str">
        <f aca="false">IF(基本情報入力シート!W111="", "",基本情報入力シート!W111)</f>
        <v/>
      </c>
      <c r="K296" s="567" t="str">
        <f aca="false">IF(基本情報入力シート!X111="", "",基本情報入力シート!X111)</f>
        <v/>
      </c>
      <c r="L296" s="542" t="str">
        <f aca="false">IF(基本情報入力シート!AC111=0, "",基本情報入力シート!AC111)</f>
        <v/>
      </c>
      <c r="M296" s="568" t="e">
        <f aca="false">IF(基本情報入力シート!AD111="", "",基本情報入力シート!AD111)</f>
        <v>#N/A</v>
      </c>
      <c r="N296" s="544"/>
      <c r="O296" s="545" t="e">
        <f aca="false">IFERROR(VLOOKUP(K296,【参考】数式用３!$A$2:$AD$48,MATCH(N296,【参考】数式用３!$C$4:$AD$4,0)+2,0),"")))</f>
        <v>#N/A</v>
      </c>
      <c r="P296" s="546"/>
      <c r="Q296" s="547" t="e">
        <f aca="false">IFERROR(VLOOKUP(K296,【参考】数式用３!$A$2:$AC$48,MATCH(P296,【参考】数式用３!$C$4:$AC$4,0)+2,0),"")))</f>
        <v>#N/A</v>
      </c>
      <c r="R296" s="548" t="s">
        <v>267</v>
      </c>
      <c r="S296" s="549"/>
      <c r="T296" s="550" t="s">
        <v>268</v>
      </c>
      <c r="U296" s="549"/>
      <c r="V296" s="550" t="s">
        <v>352</v>
      </c>
      <c r="W296" s="549"/>
      <c r="X296" s="550" t="s">
        <v>268</v>
      </c>
      <c r="Y296" s="549"/>
      <c r="Z296" s="550" t="s">
        <v>269</v>
      </c>
      <c r="AA296" s="550" t="s">
        <v>170</v>
      </c>
      <c r="AB296" s="550" t="str">
        <f aca="false">IF(S296&gt;=1,(W296*12+Y296)-(S296*12+U296)+1,"")</f>
        <v/>
      </c>
      <c r="AC296" s="551" t="s">
        <v>353</v>
      </c>
      <c r="AD296" s="552" t="str">
        <f aca="false">IFERROR(ROUNDDOWN(ROUND(L296*Q296,0)*M296,0)*AB296,"")</f>
        <v/>
      </c>
      <c r="AE296" s="553" t="e">
        <f aca="false">IFERROR(ROUNDDOWN(ROUNDDOWN(ROUND(L296*VLOOKUP(K296,【参考】数式用３!$A$2:$AC$48,MATCH("処遇改善加算Ⅳ",【参考】数式用３!$C$4:$O$4,0)+2,0),0)*M296,0)*AB296*0.5,0), "")),0),0),0))</f>
        <v>#N/A</v>
      </c>
      <c r="AF296" s="554"/>
      <c r="AG296" s="552" t="e">
        <f aca="false">IF(AND(AQ296&lt;&gt;"対象外", P296&lt;&gt;""),ROUNDDOWN(ROUND(L296*VLOOKUP(K296,【参考】数式用３!$A$2:$K$48,MATCH("ベア加算あり",【参考】数式用３!$C$4:$K$4,0)+2,0),0)*M296,0)*AB296,"")),0),0))</f>
        <v>#N/A</v>
      </c>
      <c r="AH296" s="555"/>
      <c r="AI296" s="554"/>
      <c r="AJ296" s="554"/>
      <c r="AK296" s="556"/>
      <c r="AL296" s="557"/>
      <c r="AM296" s="558" t="e">
        <f aca="false">IF(Q296="","",IF(Q296&lt;O296,"！加算の要件上は問題ありませんが、令和６年度末の加算率と比較して、令和７年度の加算率が低くなっています。",""))</f>
        <v>#N/A</v>
      </c>
      <c r="AN296" s="559"/>
      <c r="AO296" s="562" t="str">
        <f aca="false">IF(K296&lt;&gt;"","Q列に色付け","")</f>
        <v/>
      </c>
      <c r="AP296" s="561" t="e">
        <f aca="false">IF(AND(AE296&lt;&gt;0,AE296&lt;&gt;""),IF(AF296="○","入力済","未入力"),"")</f>
        <v>#N/A</v>
      </c>
      <c r="AQ296" s="126" t="e">
        <f aca="false">IFERROR((VLOOKUP(N296, 【参考】数式用３!$BE$5:$BE$13, 1,FALSE)), "対象外"))))</f>
        <v>#N/A</v>
      </c>
      <c r="AR296" s="126" t="e">
        <f aca="false">IF(AG296&lt;&gt;"",IF(AH296="○","入力済","未入力"),"")</f>
        <v>#N/A</v>
      </c>
      <c r="AS296" s="126" t="str">
        <f aca="false">IF(AND(P296&lt;&gt;"", AI296=""), "未入力", "入力済")</f>
        <v>入力済</v>
      </c>
      <c r="AT296" s="126" t="str">
        <f aca="false">IF(AND(P296&lt;&gt;"", P296&lt;&gt;"処遇改善加算Ⅳ", AJ296=""), "未入力", "入力済")</f>
        <v>入力済</v>
      </c>
      <c r="AU296" s="126" t="e">
        <f aca="false">IFERROR(VLOOKUP(K296, 【参考】数式用３!$BB$5:$BC$48, 2, FALSE), "")))</f>
        <v>#N/A</v>
      </c>
      <c r="AV296" s="126" t="e">
        <f aca="false">IF(AND(P296&lt;&gt;"処遇改善加算Ⅲ",P296&lt;&gt;"処遇改善加算Ⅳ", P296&lt;&gt;"", AU296&lt;&gt;"対象外"), 1,"")</f>
        <v>#N/A</v>
      </c>
      <c r="AW296" s="126" t="e">
        <f aca="false">IFERROR("_"&amp;VLOOKUP(K296, 【参考】数式用３!$AG$2:$AH$48, 2, FALSE), "")))</f>
        <v>#N/A</v>
      </c>
      <c r="AX296" s="560" t="str">
        <f aca="false">IF(AND(P296="処遇改善加算Ⅰ", AL296=""), "未入力","入力済")</f>
        <v>入力済</v>
      </c>
      <c r="AY296" s="560" t="str">
        <f aca="false">G296</f>
        <v/>
      </c>
    </row>
    <row r="297" customFormat="false" ht="14.4" hidden="false" customHeight="true" outlineLevel="0" collapsed="false">
      <c r="A297" s="539"/>
      <c r="B297" s="566"/>
      <c r="C297" s="566"/>
      <c r="D297" s="566"/>
      <c r="E297" s="566"/>
      <c r="F297" s="566"/>
      <c r="G297" s="567"/>
      <c r="H297" s="567"/>
      <c r="I297" s="567"/>
      <c r="J297" s="567"/>
      <c r="K297" s="567"/>
      <c r="L297" s="542"/>
      <c r="M297" s="568"/>
      <c r="N297" s="544"/>
      <c r="O297" s="545"/>
      <c r="P297" s="546"/>
      <c r="Q297" s="547"/>
      <c r="R297" s="548"/>
      <c r="S297" s="549"/>
      <c r="T297" s="550"/>
      <c r="U297" s="549"/>
      <c r="V297" s="550"/>
      <c r="W297" s="549"/>
      <c r="X297" s="550"/>
      <c r="Y297" s="549"/>
      <c r="Z297" s="550"/>
      <c r="AA297" s="550"/>
      <c r="AB297" s="550"/>
      <c r="AC297" s="551"/>
      <c r="AD297" s="552"/>
      <c r="AE297" s="553"/>
      <c r="AF297" s="554"/>
      <c r="AG297" s="552"/>
      <c r="AH297" s="555"/>
      <c r="AI297" s="554"/>
      <c r="AJ297" s="554"/>
      <c r="AK297" s="556"/>
      <c r="AL297" s="557"/>
      <c r="AM297" s="564" t="str">
        <f aca="false">IF(AND(P296&lt;&gt;"", OR(W296&lt;&gt;8,Y296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97" s="559"/>
      <c r="AO297" s="562"/>
      <c r="AP297" s="561"/>
      <c r="AQ297" s="126"/>
      <c r="AR297" s="126"/>
      <c r="AS297" s="126"/>
      <c r="AT297" s="126"/>
      <c r="AU297" s="126"/>
      <c r="AV297" s="126"/>
      <c r="AW297" s="126"/>
      <c r="AX297" s="560"/>
      <c r="AY297" s="560"/>
    </row>
    <row r="298" customFormat="false" ht="14.4" hidden="false" customHeight="true" outlineLevel="0" collapsed="false">
      <c r="A298" s="539"/>
      <c r="B298" s="566"/>
      <c r="C298" s="566"/>
      <c r="D298" s="566"/>
      <c r="E298" s="566"/>
      <c r="F298" s="566"/>
      <c r="G298" s="567"/>
      <c r="H298" s="567"/>
      <c r="I298" s="567"/>
      <c r="J298" s="567"/>
      <c r="K298" s="567"/>
      <c r="L298" s="542"/>
      <c r="M298" s="568"/>
      <c r="N298" s="544"/>
      <c r="O298" s="545"/>
      <c r="P298" s="546"/>
      <c r="Q298" s="547"/>
      <c r="R298" s="548"/>
      <c r="S298" s="549"/>
      <c r="T298" s="550"/>
      <c r="U298" s="549"/>
      <c r="V298" s="550"/>
      <c r="W298" s="549"/>
      <c r="X298" s="550"/>
      <c r="Y298" s="549"/>
      <c r="Z298" s="550"/>
      <c r="AA298" s="550"/>
      <c r="AB298" s="550"/>
      <c r="AC298" s="551"/>
      <c r="AD298" s="552"/>
      <c r="AE298" s="553"/>
      <c r="AF298" s="554"/>
      <c r="AG298" s="552"/>
      <c r="AH298" s="555"/>
      <c r="AI298" s="554"/>
      <c r="AJ298" s="554"/>
      <c r="AK298" s="556"/>
      <c r="AL298" s="557"/>
      <c r="AM298" s="564"/>
      <c r="AN298" s="559"/>
      <c r="AO298" s="562"/>
      <c r="AP298" s="561"/>
      <c r="AQ298" s="126"/>
      <c r="AR298" s="126"/>
      <c r="AS298" s="126"/>
      <c r="AT298" s="126"/>
      <c r="AU298" s="126"/>
      <c r="AV298" s="126"/>
      <c r="AW298" s="126"/>
      <c r="AX298" s="560"/>
      <c r="AY298" s="560"/>
    </row>
    <row r="299" customFormat="false" ht="30" hidden="false" customHeight="true" outlineLevel="0" collapsed="false">
      <c r="A299" s="539"/>
      <c r="B299" s="566"/>
      <c r="C299" s="566"/>
      <c r="D299" s="566"/>
      <c r="E299" s="566"/>
      <c r="F299" s="566"/>
      <c r="G299" s="567"/>
      <c r="H299" s="567"/>
      <c r="I299" s="567"/>
      <c r="J299" s="567"/>
      <c r="K299" s="567"/>
      <c r="L299" s="542"/>
      <c r="M299" s="568"/>
      <c r="N299" s="544"/>
      <c r="O299" s="545"/>
      <c r="P299" s="546"/>
      <c r="Q299" s="547"/>
      <c r="R299" s="548"/>
      <c r="S299" s="549"/>
      <c r="T299" s="550"/>
      <c r="U299" s="549"/>
      <c r="V299" s="550"/>
      <c r="W299" s="549"/>
      <c r="X299" s="550"/>
      <c r="Y299" s="549"/>
      <c r="Z299" s="550"/>
      <c r="AA299" s="550"/>
      <c r="AB299" s="550"/>
      <c r="AC299" s="551"/>
      <c r="AD299" s="552"/>
      <c r="AE299" s="553"/>
      <c r="AF299" s="554"/>
      <c r="AG299" s="552"/>
      <c r="AH299" s="555"/>
      <c r="AI299" s="554"/>
      <c r="AJ299" s="554"/>
      <c r="AK299" s="556"/>
      <c r="AL299" s="557"/>
      <c r="AM299" s="565" t="str">
        <f aca="false">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559"/>
      <c r="AO299" s="562"/>
      <c r="AP299" s="561"/>
      <c r="AQ299" s="126"/>
      <c r="AR299" s="126"/>
      <c r="AS299" s="126"/>
      <c r="AT299" s="126"/>
      <c r="AU299" s="126"/>
      <c r="AV299" s="126"/>
      <c r="AW299" s="126"/>
      <c r="AX299" s="560"/>
      <c r="AY299" s="560"/>
    </row>
    <row r="300" customFormat="false" ht="30" hidden="false" customHeight="true" outlineLevel="0" collapsed="false">
      <c r="A300" s="539" t="n">
        <v>73</v>
      </c>
      <c r="B300" s="566" t="str">
        <f aca="false">IF(基本情報入力シート!B112="", "",基本情報入力シート!B112)</f>
        <v/>
      </c>
      <c r="C300" s="566"/>
      <c r="D300" s="566"/>
      <c r="E300" s="566"/>
      <c r="F300" s="566"/>
      <c r="G300" s="567" t="str">
        <f aca="false">IF(基本情報入力シート!L112="", "",基本情報入力シート!L112)</f>
        <v/>
      </c>
      <c r="H300" s="567" t="str">
        <f aca="false">IF(基本情報入力シート!Q112="", "",基本情報入力シート!Q112)</f>
        <v/>
      </c>
      <c r="I300" s="567" t="str">
        <f aca="false">IF(基本情報入力シート!V112="", "",基本情報入力シート!V112)</f>
        <v/>
      </c>
      <c r="J300" s="567" t="str">
        <f aca="false">IF(基本情報入力シート!W112="", "",基本情報入力シート!W112)</f>
        <v/>
      </c>
      <c r="K300" s="567" t="str">
        <f aca="false">IF(基本情報入力シート!X112="", "",基本情報入力シート!X112)</f>
        <v/>
      </c>
      <c r="L300" s="542" t="str">
        <f aca="false">IF(基本情報入力シート!AC112=0, "",基本情報入力シート!AC112)</f>
        <v/>
      </c>
      <c r="M300" s="568" t="e">
        <f aca="false">IF(基本情報入力シート!AD112="", "",基本情報入力シート!AD112)</f>
        <v>#N/A</v>
      </c>
      <c r="N300" s="544"/>
      <c r="O300" s="545" t="e">
        <f aca="false">IFERROR(VLOOKUP(K300,【参考】数式用３!$A$2:$AD$48,MATCH(N300,【参考】数式用３!$C$4:$AD$4,0)+2,0),"")))</f>
        <v>#N/A</v>
      </c>
      <c r="P300" s="546"/>
      <c r="Q300" s="547" t="e">
        <f aca="false">IFERROR(VLOOKUP(K300,【参考】数式用３!$A$2:$AC$48,MATCH(P300,【参考】数式用３!$C$4:$AC$4,0)+2,0),"")))</f>
        <v>#N/A</v>
      </c>
      <c r="R300" s="548" t="s">
        <v>267</v>
      </c>
      <c r="S300" s="549"/>
      <c r="T300" s="550" t="s">
        <v>268</v>
      </c>
      <c r="U300" s="549"/>
      <c r="V300" s="550" t="s">
        <v>352</v>
      </c>
      <c r="W300" s="549"/>
      <c r="X300" s="550" t="s">
        <v>268</v>
      </c>
      <c r="Y300" s="549"/>
      <c r="Z300" s="550" t="s">
        <v>269</v>
      </c>
      <c r="AA300" s="550" t="s">
        <v>170</v>
      </c>
      <c r="AB300" s="550" t="str">
        <f aca="false">IF(S300&gt;=1,(W300*12+Y300)-(S300*12+U300)+1,"")</f>
        <v/>
      </c>
      <c r="AC300" s="551" t="s">
        <v>353</v>
      </c>
      <c r="AD300" s="552" t="str">
        <f aca="false">IFERROR(ROUNDDOWN(ROUND(L300*Q300,0)*M300,0)*AB300,"")</f>
        <v/>
      </c>
      <c r="AE300" s="553" t="e">
        <f aca="false">IFERROR(ROUNDDOWN(ROUNDDOWN(ROUND(L300*VLOOKUP(K300,【参考】数式用３!$A$2:$AC$48,MATCH("処遇改善加算Ⅳ",【参考】数式用３!$C$4:$O$4,0)+2,0),0)*M300,0)*AB300*0.5,0), "")),0),0),0))</f>
        <v>#N/A</v>
      </c>
      <c r="AF300" s="554"/>
      <c r="AG300" s="552" t="e">
        <f aca="false">IF(AND(AQ300&lt;&gt;"対象外", P300&lt;&gt;""),ROUNDDOWN(ROUND(L300*VLOOKUP(K300,【参考】数式用３!$A$2:$K$48,MATCH("ベア加算あり",【参考】数式用３!$C$4:$K$4,0)+2,0),0)*M300,0)*AB300,"")),0),0))</f>
        <v>#N/A</v>
      </c>
      <c r="AH300" s="555"/>
      <c r="AI300" s="554"/>
      <c r="AJ300" s="554"/>
      <c r="AK300" s="556"/>
      <c r="AL300" s="557"/>
      <c r="AM300" s="558" t="e">
        <f aca="false">IF(Q300="","",IF(Q300&lt;O300,"！加算の要件上は問題ありませんが、令和６年度末の加算率と比較して、令和７年度の加算率が低くなっています。",""))</f>
        <v>#N/A</v>
      </c>
      <c r="AN300" s="559"/>
      <c r="AO300" s="560" t="str">
        <f aca="false">IF(K300&lt;&gt;"","Q列に色付け","")</f>
        <v/>
      </c>
      <c r="AP300" s="561" t="e">
        <f aca="false">IF(AND(AE300&lt;&gt;0,AE300&lt;&gt;""),IF(AF300="○","入力済","未入力"),"")</f>
        <v>#N/A</v>
      </c>
      <c r="AQ300" s="126" t="e">
        <f aca="false">IFERROR((VLOOKUP(N300, 【参考】数式用３!$BE$5:$BE$13, 1,FALSE)), "対象外"))))</f>
        <v>#N/A</v>
      </c>
      <c r="AR300" s="126" t="e">
        <f aca="false">IF(AG300&lt;&gt;"",IF(AH300="○","入力済","未入力"),"")</f>
        <v>#N/A</v>
      </c>
      <c r="AS300" s="126" t="str">
        <f aca="false">IF(AND(P300&lt;&gt;"", AI300=""), "未入力", "入力済")</f>
        <v>入力済</v>
      </c>
      <c r="AT300" s="126" t="str">
        <f aca="false">IF(AND(P300&lt;&gt;"", P300&lt;&gt;"処遇改善加算Ⅳ", AJ300=""), "未入力", "入力済")</f>
        <v>入力済</v>
      </c>
      <c r="AU300" s="126" t="e">
        <f aca="false">IFERROR(VLOOKUP(K300, 【参考】数式用３!$BB$5:$BC$48, 2, FALSE), "")))</f>
        <v>#N/A</v>
      </c>
      <c r="AV300" s="126" t="e">
        <f aca="false">IF(AND(P300&lt;&gt;"処遇改善加算Ⅲ",P300&lt;&gt;"処遇改善加算Ⅳ", P300&lt;&gt;"", AU300&lt;&gt;"対象外"), 1,"")</f>
        <v>#N/A</v>
      </c>
      <c r="AW300" s="126" t="e">
        <f aca="false">IFERROR("_"&amp;VLOOKUP(K300, 【参考】数式用３!$AG$2:$AH$48, 2, FALSE), "")))</f>
        <v>#N/A</v>
      </c>
      <c r="AX300" s="560" t="str">
        <f aca="false">IF(AND(P300="処遇改善加算Ⅰ", AL300=""), "未入力","入力済")</f>
        <v>入力済</v>
      </c>
      <c r="AY300" s="560" t="str">
        <f aca="false">G300</f>
        <v/>
      </c>
    </row>
    <row r="301" customFormat="false" ht="14.4" hidden="false" customHeight="true" outlineLevel="0" collapsed="false">
      <c r="A301" s="539"/>
      <c r="B301" s="566"/>
      <c r="C301" s="566"/>
      <c r="D301" s="566"/>
      <c r="E301" s="566"/>
      <c r="F301" s="566"/>
      <c r="G301" s="567"/>
      <c r="H301" s="567"/>
      <c r="I301" s="567"/>
      <c r="J301" s="567"/>
      <c r="K301" s="567"/>
      <c r="L301" s="542"/>
      <c r="M301" s="568"/>
      <c r="N301" s="544"/>
      <c r="O301" s="545"/>
      <c r="P301" s="546"/>
      <c r="Q301" s="547"/>
      <c r="R301" s="548"/>
      <c r="S301" s="549"/>
      <c r="T301" s="550"/>
      <c r="U301" s="549"/>
      <c r="V301" s="550"/>
      <c r="W301" s="549"/>
      <c r="X301" s="550"/>
      <c r="Y301" s="549"/>
      <c r="Z301" s="550"/>
      <c r="AA301" s="550"/>
      <c r="AB301" s="550"/>
      <c r="AC301" s="551"/>
      <c r="AD301" s="552"/>
      <c r="AE301" s="553"/>
      <c r="AF301" s="554"/>
      <c r="AG301" s="552"/>
      <c r="AH301" s="555"/>
      <c r="AI301" s="554"/>
      <c r="AJ301" s="554"/>
      <c r="AK301" s="556"/>
      <c r="AL301" s="557"/>
      <c r="AM301" s="564" t="str">
        <f aca="false">IF(AND(P300&lt;&gt;"", OR(W300&lt;&gt;8,Y300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01" s="559"/>
      <c r="AO301" s="560"/>
      <c r="AP301" s="561"/>
      <c r="AQ301" s="126"/>
      <c r="AR301" s="126"/>
      <c r="AS301" s="126"/>
      <c r="AT301" s="126"/>
      <c r="AU301" s="126"/>
      <c r="AV301" s="126"/>
      <c r="AW301" s="126"/>
      <c r="AX301" s="560"/>
      <c r="AY301" s="560"/>
    </row>
    <row r="302" customFormat="false" ht="14.4" hidden="false" customHeight="true" outlineLevel="0" collapsed="false">
      <c r="A302" s="539"/>
      <c r="B302" s="566"/>
      <c r="C302" s="566"/>
      <c r="D302" s="566"/>
      <c r="E302" s="566"/>
      <c r="F302" s="566"/>
      <c r="G302" s="567"/>
      <c r="H302" s="567"/>
      <c r="I302" s="567"/>
      <c r="J302" s="567"/>
      <c r="K302" s="567"/>
      <c r="L302" s="542"/>
      <c r="M302" s="568"/>
      <c r="N302" s="544"/>
      <c r="O302" s="545"/>
      <c r="P302" s="546"/>
      <c r="Q302" s="547"/>
      <c r="R302" s="548"/>
      <c r="S302" s="549"/>
      <c r="T302" s="550"/>
      <c r="U302" s="549"/>
      <c r="V302" s="550"/>
      <c r="W302" s="549"/>
      <c r="X302" s="550"/>
      <c r="Y302" s="549"/>
      <c r="Z302" s="550"/>
      <c r="AA302" s="550"/>
      <c r="AB302" s="550"/>
      <c r="AC302" s="551"/>
      <c r="AD302" s="552"/>
      <c r="AE302" s="553"/>
      <c r="AF302" s="554"/>
      <c r="AG302" s="552"/>
      <c r="AH302" s="555"/>
      <c r="AI302" s="554"/>
      <c r="AJ302" s="554"/>
      <c r="AK302" s="556"/>
      <c r="AL302" s="557"/>
      <c r="AM302" s="564"/>
      <c r="AN302" s="559"/>
      <c r="AO302" s="560"/>
      <c r="AP302" s="561"/>
      <c r="AQ302" s="126"/>
      <c r="AR302" s="126"/>
      <c r="AS302" s="126"/>
      <c r="AT302" s="126"/>
      <c r="AU302" s="126"/>
      <c r="AV302" s="126"/>
      <c r="AW302" s="126"/>
      <c r="AX302" s="560"/>
      <c r="AY302" s="560"/>
    </row>
    <row r="303" customFormat="false" ht="30" hidden="false" customHeight="true" outlineLevel="0" collapsed="false">
      <c r="A303" s="539"/>
      <c r="B303" s="566"/>
      <c r="C303" s="566"/>
      <c r="D303" s="566"/>
      <c r="E303" s="566"/>
      <c r="F303" s="566"/>
      <c r="G303" s="567"/>
      <c r="H303" s="567"/>
      <c r="I303" s="567"/>
      <c r="J303" s="567"/>
      <c r="K303" s="567"/>
      <c r="L303" s="542"/>
      <c r="M303" s="568"/>
      <c r="N303" s="544"/>
      <c r="O303" s="545"/>
      <c r="P303" s="546"/>
      <c r="Q303" s="547"/>
      <c r="R303" s="548"/>
      <c r="S303" s="549"/>
      <c r="T303" s="550"/>
      <c r="U303" s="549"/>
      <c r="V303" s="550"/>
      <c r="W303" s="549"/>
      <c r="X303" s="550"/>
      <c r="Y303" s="549"/>
      <c r="Z303" s="550"/>
      <c r="AA303" s="550"/>
      <c r="AB303" s="550"/>
      <c r="AC303" s="551"/>
      <c r="AD303" s="552"/>
      <c r="AE303" s="553"/>
      <c r="AF303" s="554"/>
      <c r="AG303" s="552"/>
      <c r="AH303" s="555"/>
      <c r="AI303" s="554"/>
      <c r="AJ303" s="554"/>
      <c r="AK303" s="556"/>
      <c r="AL303" s="557"/>
      <c r="AM303" s="565" t="str">
        <f aca="false">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559"/>
      <c r="AO303" s="560"/>
      <c r="AP303" s="561"/>
      <c r="AQ303" s="126"/>
      <c r="AR303" s="126"/>
      <c r="AS303" s="126"/>
      <c r="AT303" s="126"/>
      <c r="AU303" s="126"/>
      <c r="AV303" s="126"/>
      <c r="AW303" s="126"/>
      <c r="AX303" s="560"/>
      <c r="AY303" s="560"/>
    </row>
    <row r="304" customFormat="false" ht="30" hidden="false" customHeight="true" outlineLevel="0" collapsed="false">
      <c r="A304" s="539" t="n">
        <v>74</v>
      </c>
      <c r="B304" s="566" t="str">
        <f aca="false">IF(基本情報入力シート!B113="", "",基本情報入力シート!B113)</f>
        <v/>
      </c>
      <c r="C304" s="566"/>
      <c r="D304" s="566"/>
      <c r="E304" s="566"/>
      <c r="F304" s="566"/>
      <c r="G304" s="567" t="str">
        <f aca="false">IF(基本情報入力シート!L113="", "",基本情報入力シート!L113)</f>
        <v/>
      </c>
      <c r="H304" s="567" t="str">
        <f aca="false">IF(基本情報入力シート!Q113="", "",基本情報入力シート!Q113)</f>
        <v/>
      </c>
      <c r="I304" s="567" t="str">
        <f aca="false">IF(基本情報入力シート!V113="", "",基本情報入力シート!V113)</f>
        <v/>
      </c>
      <c r="J304" s="567" t="str">
        <f aca="false">IF(基本情報入力シート!W113="", "",基本情報入力シート!W113)</f>
        <v/>
      </c>
      <c r="K304" s="567" t="str">
        <f aca="false">IF(基本情報入力シート!X113="", "",基本情報入力シート!X113)</f>
        <v/>
      </c>
      <c r="L304" s="542" t="str">
        <f aca="false">IF(基本情報入力シート!AC113=0, "",基本情報入力シート!AC113)</f>
        <v/>
      </c>
      <c r="M304" s="568" t="e">
        <f aca="false">IF(基本情報入力シート!AD113="", "",基本情報入力シート!AD113)</f>
        <v>#N/A</v>
      </c>
      <c r="N304" s="544"/>
      <c r="O304" s="545" t="e">
        <f aca="false">IFERROR(VLOOKUP(K304,【参考】数式用３!$A$2:$AD$48,MATCH(N304,【参考】数式用３!$C$4:$AD$4,0)+2,0),"")))</f>
        <v>#N/A</v>
      </c>
      <c r="P304" s="546"/>
      <c r="Q304" s="547" t="e">
        <f aca="false">IFERROR(VLOOKUP(K304,【参考】数式用３!$A$2:$AC$48,MATCH(P304,【参考】数式用３!$C$4:$AC$4,0)+2,0),"")))</f>
        <v>#N/A</v>
      </c>
      <c r="R304" s="548" t="s">
        <v>267</v>
      </c>
      <c r="S304" s="549"/>
      <c r="T304" s="550" t="s">
        <v>268</v>
      </c>
      <c r="U304" s="549"/>
      <c r="V304" s="550" t="s">
        <v>352</v>
      </c>
      <c r="W304" s="549"/>
      <c r="X304" s="550" t="s">
        <v>268</v>
      </c>
      <c r="Y304" s="549"/>
      <c r="Z304" s="550" t="s">
        <v>269</v>
      </c>
      <c r="AA304" s="550" t="s">
        <v>170</v>
      </c>
      <c r="AB304" s="550" t="str">
        <f aca="false">IF(S304&gt;=1,(W304*12+Y304)-(S304*12+U304)+1,"")</f>
        <v/>
      </c>
      <c r="AC304" s="551" t="s">
        <v>353</v>
      </c>
      <c r="AD304" s="552" t="str">
        <f aca="false">IFERROR(ROUNDDOWN(ROUND(L304*Q304,0)*M304,0)*AB304,"")</f>
        <v/>
      </c>
      <c r="AE304" s="553" t="e">
        <f aca="false">IFERROR(ROUNDDOWN(ROUNDDOWN(ROUND(L304*VLOOKUP(K304,【参考】数式用３!$A$2:$AC$48,MATCH("処遇改善加算Ⅳ",【参考】数式用３!$C$4:$O$4,0)+2,0),0)*M304,0)*AB304*0.5,0), "")),0),0),0))</f>
        <v>#N/A</v>
      </c>
      <c r="AF304" s="554"/>
      <c r="AG304" s="552" t="e">
        <f aca="false">IF(AND(AQ304&lt;&gt;"対象外", P304&lt;&gt;""),ROUNDDOWN(ROUND(L304*VLOOKUP(K304,【参考】数式用３!$A$2:$K$48,MATCH("ベア加算あり",【参考】数式用３!$C$4:$K$4,0)+2,0),0)*M304,0)*AB304,"")),0),0))</f>
        <v>#N/A</v>
      </c>
      <c r="AH304" s="555"/>
      <c r="AI304" s="554"/>
      <c r="AJ304" s="554"/>
      <c r="AK304" s="556"/>
      <c r="AL304" s="557"/>
      <c r="AM304" s="558" t="e">
        <f aca="false">IF(Q304="","",IF(Q304&lt;O304,"！加算の要件上は問題ありませんが、令和６年度末の加算率と比較して、令和７年度の加算率が低くなっています。",""))</f>
        <v>#N/A</v>
      </c>
      <c r="AN304" s="559"/>
      <c r="AO304" s="562" t="str">
        <f aca="false">IF(K304&lt;&gt;"","Q列に色付け","")</f>
        <v/>
      </c>
      <c r="AP304" s="561" t="e">
        <f aca="false">IF(AND(AE304&lt;&gt;0,AE304&lt;&gt;""),IF(AF304="○","入力済","未入力"),"")</f>
        <v>#N/A</v>
      </c>
      <c r="AQ304" s="126" t="e">
        <f aca="false">IFERROR((VLOOKUP(N304, 【参考】数式用３!$BE$5:$BE$13, 1,FALSE)), "対象外"))))</f>
        <v>#N/A</v>
      </c>
      <c r="AR304" s="126" t="e">
        <f aca="false">IF(AG304&lt;&gt;"",IF(AH304="○","入力済","未入力"),"")</f>
        <v>#N/A</v>
      </c>
      <c r="AS304" s="126" t="str">
        <f aca="false">IF(AND(P304&lt;&gt;"", AI304=""), "未入力", "入力済")</f>
        <v>入力済</v>
      </c>
      <c r="AT304" s="126" t="str">
        <f aca="false">IF(AND(P304&lt;&gt;"", P304&lt;&gt;"処遇改善加算Ⅳ", AJ304=""), "未入力", "入力済")</f>
        <v>入力済</v>
      </c>
      <c r="AU304" s="126" t="e">
        <f aca="false">IFERROR(VLOOKUP(K304, 【参考】数式用３!$BB$5:$BC$48, 2, FALSE), "")))</f>
        <v>#N/A</v>
      </c>
      <c r="AV304" s="126" t="e">
        <f aca="false">IF(AND(P304&lt;&gt;"処遇改善加算Ⅲ",P304&lt;&gt;"処遇改善加算Ⅳ", P304&lt;&gt;"", AU304&lt;&gt;"対象外"), 1,"")</f>
        <v>#N/A</v>
      </c>
      <c r="AW304" s="126" t="e">
        <f aca="false">IFERROR("_"&amp;VLOOKUP(K304, 【参考】数式用３!$AG$2:$AH$48, 2, FALSE), "")))</f>
        <v>#N/A</v>
      </c>
      <c r="AX304" s="560" t="str">
        <f aca="false">IF(AND(P304="処遇改善加算Ⅰ", AL304=""), "未入力","入力済")</f>
        <v>入力済</v>
      </c>
      <c r="AY304" s="560" t="str">
        <f aca="false">G304</f>
        <v/>
      </c>
    </row>
    <row r="305" customFormat="false" ht="14.4" hidden="false" customHeight="true" outlineLevel="0" collapsed="false">
      <c r="A305" s="539"/>
      <c r="B305" s="566"/>
      <c r="C305" s="566"/>
      <c r="D305" s="566"/>
      <c r="E305" s="566"/>
      <c r="F305" s="566"/>
      <c r="G305" s="567"/>
      <c r="H305" s="567"/>
      <c r="I305" s="567"/>
      <c r="J305" s="567"/>
      <c r="K305" s="567"/>
      <c r="L305" s="542"/>
      <c r="M305" s="568"/>
      <c r="N305" s="544"/>
      <c r="O305" s="545"/>
      <c r="P305" s="546"/>
      <c r="Q305" s="547"/>
      <c r="R305" s="548"/>
      <c r="S305" s="549"/>
      <c r="T305" s="550"/>
      <c r="U305" s="549"/>
      <c r="V305" s="550"/>
      <c r="W305" s="549"/>
      <c r="X305" s="550"/>
      <c r="Y305" s="549"/>
      <c r="Z305" s="550"/>
      <c r="AA305" s="550"/>
      <c r="AB305" s="550"/>
      <c r="AC305" s="551"/>
      <c r="AD305" s="552"/>
      <c r="AE305" s="553"/>
      <c r="AF305" s="554"/>
      <c r="AG305" s="552"/>
      <c r="AH305" s="555"/>
      <c r="AI305" s="554"/>
      <c r="AJ305" s="554"/>
      <c r="AK305" s="556"/>
      <c r="AL305" s="557"/>
      <c r="AM305" s="564" t="str">
        <f aca="false">IF(AND(P304&lt;&gt;"", OR(W304&lt;&gt;8,Y304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05" s="559"/>
      <c r="AO305" s="562"/>
      <c r="AP305" s="561"/>
      <c r="AQ305" s="126"/>
      <c r="AR305" s="126"/>
      <c r="AS305" s="126"/>
      <c r="AT305" s="126"/>
      <c r="AU305" s="126"/>
      <c r="AV305" s="126"/>
      <c r="AW305" s="126"/>
      <c r="AX305" s="560"/>
      <c r="AY305" s="560"/>
    </row>
    <row r="306" customFormat="false" ht="14.4" hidden="false" customHeight="true" outlineLevel="0" collapsed="false">
      <c r="A306" s="539"/>
      <c r="B306" s="566"/>
      <c r="C306" s="566"/>
      <c r="D306" s="566"/>
      <c r="E306" s="566"/>
      <c r="F306" s="566"/>
      <c r="G306" s="567"/>
      <c r="H306" s="567"/>
      <c r="I306" s="567"/>
      <c r="J306" s="567"/>
      <c r="K306" s="567"/>
      <c r="L306" s="542"/>
      <c r="M306" s="568"/>
      <c r="N306" s="544"/>
      <c r="O306" s="545"/>
      <c r="P306" s="546"/>
      <c r="Q306" s="547"/>
      <c r="R306" s="548"/>
      <c r="S306" s="549"/>
      <c r="T306" s="550"/>
      <c r="U306" s="549"/>
      <c r="V306" s="550"/>
      <c r="W306" s="549"/>
      <c r="X306" s="550"/>
      <c r="Y306" s="549"/>
      <c r="Z306" s="550"/>
      <c r="AA306" s="550"/>
      <c r="AB306" s="550"/>
      <c r="AC306" s="551"/>
      <c r="AD306" s="552"/>
      <c r="AE306" s="553"/>
      <c r="AF306" s="554"/>
      <c r="AG306" s="552"/>
      <c r="AH306" s="555"/>
      <c r="AI306" s="554"/>
      <c r="AJ306" s="554"/>
      <c r="AK306" s="556"/>
      <c r="AL306" s="557"/>
      <c r="AM306" s="564"/>
      <c r="AN306" s="559"/>
      <c r="AO306" s="562"/>
      <c r="AP306" s="561"/>
      <c r="AQ306" s="126"/>
      <c r="AR306" s="126"/>
      <c r="AS306" s="126"/>
      <c r="AT306" s="126"/>
      <c r="AU306" s="126"/>
      <c r="AV306" s="126"/>
      <c r="AW306" s="126"/>
      <c r="AX306" s="560"/>
      <c r="AY306" s="560"/>
    </row>
    <row r="307" customFormat="false" ht="30" hidden="false" customHeight="true" outlineLevel="0" collapsed="false">
      <c r="A307" s="539"/>
      <c r="B307" s="566"/>
      <c r="C307" s="566"/>
      <c r="D307" s="566"/>
      <c r="E307" s="566"/>
      <c r="F307" s="566"/>
      <c r="G307" s="567"/>
      <c r="H307" s="567"/>
      <c r="I307" s="567"/>
      <c r="J307" s="567"/>
      <c r="K307" s="567"/>
      <c r="L307" s="542"/>
      <c r="M307" s="568"/>
      <c r="N307" s="544"/>
      <c r="O307" s="545"/>
      <c r="P307" s="546"/>
      <c r="Q307" s="547"/>
      <c r="R307" s="548"/>
      <c r="S307" s="549"/>
      <c r="T307" s="550"/>
      <c r="U307" s="549"/>
      <c r="V307" s="550"/>
      <c r="W307" s="549"/>
      <c r="X307" s="550"/>
      <c r="Y307" s="549"/>
      <c r="Z307" s="550"/>
      <c r="AA307" s="550"/>
      <c r="AB307" s="550"/>
      <c r="AC307" s="551"/>
      <c r="AD307" s="552"/>
      <c r="AE307" s="553"/>
      <c r="AF307" s="554"/>
      <c r="AG307" s="552"/>
      <c r="AH307" s="555"/>
      <c r="AI307" s="554"/>
      <c r="AJ307" s="554"/>
      <c r="AK307" s="556"/>
      <c r="AL307" s="557"/>
      <c r="AM307" s="565" t="str">
        <f aca="false">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559"/>
      <c r="AO307" s="562"/>
      <c r="AP307" s="561"/>
      <c r="AQ307" s="126"/>
      <c r="AR307" s="126"/>
      <c r="AS307" s="126"/>
      <c r="AT307" s="126"/>
      <c r="AU307" s="126"/>
      <c r="AV307" s="126"/>
      <c r="AW307" s="126"/>
      <c r="AX307" s="560"/>
      <c r="AY307" s="560"/>
    </row>
    <row r="308" customFormat="false" ht="30" hidden="false" customHeight="true" outlineLevel="0" collapsed="false">
      <c r="A308" s="539" t="n">
        <v>75</v>
      </c>
      <c r="B308" s="566" t="str">
        <f aca="false">IF(基本情報入力シート!B114="", "",基本情報入力シート!B114)</f>
        <v/>
      </c>
      <c r="C308" s="566"/>
      <c r="D308" s="566"/>
      <c r="E308" s="566"/>
      <c r="F308" s="566"/>
      <c r="G308" s="567" t="str">
        <f aca="false">IF(基本情報入力シート!L114="", "",基本情報入力シート!L114)</f>
        <v/>
      </c>
      <c r="H308" s="567" t="str">
        <f aca="false">IF(基本情報入力シート!Q114="", "",基本情報入力シート!Q114)</f>
        <v/>
      </c>
      <c r="I308" s="567" t="str">
        <f aca="false">IF(基本情報入力シート!V114="", "",基本情報入力シート!V114)</f>
        <v/>
      </c>
      <c r="J308" s="567" t="str">
        <f aca="false">IF(基本情報入力シート!W114="", "",基本情報入力シート!W114)</f>
        <v/>
      </c>
      <c r="K308" s="567" t="str">
        <f aca="false">IF(基本情報入力シート!X114="", "",基本情報入力シート!X114)</f>
        <v/>
      </c>
      <c r="L308" s="542" t="str">
        <f aca="false">IF(基本情報入力シート!AC114=0, "",基本情報入力シート!AC114)</f>
        <v/>
      </c>
      <c r="M308" s="568" t="e">
        <f aca="false">IF(基本情報入力シート!AD114="", "",基本情報入力シート!AD114)</f>
        <v>#N/A</v>
      </c>
      <c r="N308" s="544"/>
      <c r="O308" s="545" t="e">
        <f aca="false">IFERROR(VLOOKUP(K308,【参考】数式用３!$A$2:$AD$48,MATCH(N308,【参考】数式用３!$C$4:$AD$4,0)+2,0),"")))</f>
        <v>#N/A</v>
      </c>
      <c r="P308" s="546"/>
      <c r="Q308" s="547" t="e">
        <f aca="false">IFERROR(VLOOKUP(K308,【参考】数式用３!$A$2:$AC$48,MATCH(P308,【参考】数式用３!$C$4:$AC$4,0)+2,0),"")))</f>
        <v>#N/A</v>
      </c>
      <c r="R308" s="548" t="s">
        <v>267</v>
      </c>
      <c r="S308" s="549"/>
      <c r="T308" s="550" t="s">
        <v>268</v>
      </c>
      <c r="U308" s="549"/>
      <c r="V308" s="550" t="s">
        <v>352</v>
      </c>
      <c r="W308" s="549"/>
      <c r="X308" s="550" t="s">
        <v>268</v>
      </c>
      <c r="Y308" s="549"/>
      <c r="Z308" s="550" t="s">
        <v>269</v>
      </c>
      <c r="AA308" s="550" t="s">
        <v>170</v>
      </c>
      <c r="AB308" s="550" t="str">
        <f aca="false">IF(S308&gt;=1,(W308*12+Y308)-(S308*12+U308)+1,"")</f>
        <v/>
      </c>
      <c r="AC308" s="551" t="s">
        <v>353</v>
      </c>
      <c r="AD308" s="552" t="str">
        <f aca="false">IFERROR(ROUNDDOWN(ROUND(L308*Q308,0)*M308,0)*AB308,"")</f>
        <v/>
      </c>
      <c r="AE308" s="553" t="e">
        <f aca="false">IFERROR(ROUNDDOWN(ROUNDDOWN(ROUND(L308*VLOOKUP(K308,【参考】数式用３!$A$2:$AC$48,MATCH("処遇改善加算Ⅳ",【参考】数式用３!$C$4:$O$4,0)+2,0),0)*M308,0)*AB308*0.5,0), "")),0),0),0))</f>
        <v>#N/A</v>
      </c>
      <c r="AF308" s="554"/>
      <c r="AG308" s="552" t="e">
        <f aca="false">IF(AND(AQ308&lt;&gt;"対象外", P308&lt;&gt;""),ROUNDDOWN(ROUND(L308*VLOOKUP(K308,【参考】数式用３!$A$2:$K$48,MATCH("ベア加算あり",【参考】数式用３!$C$4:$K$4,0)+2,0),0)*M308,0)*AB308,"")),0),0))</f>
        <v>#N/A</v>
      </c>
      <c r="AH308" s="555"/>
      <c r="AI308" s="554"/>
      <c r="AJ308" s="554"/>
      <c r="AK308" s="556"/>
      <c r="AL308" s="557"/>
      <c r="AM308" s="558" t="e">
        <f aca="false">IF(Q308="","",IF(Q308&lt;O308,"！加算の要件上は問題ありませんが、令和６年度末の加算率と比較して、令和７年度の加算率が低くなっています。",""))</f>
        <v>#N/A</v>
      </c>
      <c r="AN308" s="559"/>
      <c r="AO308" s="560" t="str">
        <f aca="false">IF(K308&lt;&gt;"","Q列に色付け","")</f>
        <v/>
      </c>
      <c r="AP308" s="561" t="e">
        <f aca="false">IF(AND(AE308&lt;&gt;0,AE308&lt;&gt;""),IF(AF308="○","入力済","未入力"),"")</f>
        <v>#N/A</v>
      </c>
      <c r="AQ308" s="126" t="e">
        <f aca="false">IFERROR((VLOOKUP(N308, 【参考】数式用３!$BE$5:$BE$13, 1,FALSE)), "対象外"))))</f>
        <v>#N/A</v>
      </c>
      <c r="AR308" s="126" t="e">
        <f aca="false">IF(AG308&lt;&gt;"",IF(AH308="○","入力済","未入力"),"")</f>
        <v>#N/A</v>
      </c>
      <c r="AS308" s="126" t="str">
        <f aca="false">IF(AND(P308&lt;&gt;"", AI308=""), "未入力", "入力済")</f>
        <v>入力済</v>
      </c>
      <c r="AT308" s="126" t="str">
        <f aca="false">IF(AND(P308&lt;&gt;"", P308&lt;&gt;"処遇改善加算Ⅳ", AJ308=""), "未入力", "入力済")</f>
        <v>入力済</v>
      </c>
      <c r="AU308" s="126" t="e">
        <f aca="false">IFERROR(VLOOKUP(K308, 【参考】数式用３!$BB$5:$BC$48, 2, FALSE), "")))</f>
        <v>#N/A</v>
      </c>
      <c r="AV308" s="126" t="e">
        <f aca="false">IF(AND(P308&lt;&gt;"処遇改善加算Ⅲ",P308&lt;&gt;"処遇改善加算Ⅳ", P308&lt;&gt;"", AU308&lt;&gt;"対象外"), 1,"")</f>
        <v>#N/A</v>
      </c>
      <c r="AW308" s="126" t="e">
        <f aca="false">IFERROR("_"&amp;VLOOKUP(K308, 【参考】数式用３!$AG$2:$AH$48, 2, FALSE), "")))</f>
        <v>#N/A</v>
      </c>
      <c r="AX308" s="560" t="str">
        <f aca="false">IF(AND(P308="処遇改善加算Ⅰ", AL308=""), "未入力","入力済")</f>
        <v>入力済</v>
      </c>
      <c r="AY308" s="560" t="str">
        <f aca="false">G308</f>
        <v/>
      </c>
    </row>
    <row r="309" customFormat="false" ht="14.4" hidden="false" customHeight="true" outlineLevel="0" collapsed="false">
      <c r="A309" s="539"/>
      <c r="B309" s="566"/>
      <c r="C309" s="566"/>
      <c r="D309" s="566"/>
      <c r="E309" s="566"/>
      <c r="F309" s="566"/>
      <c r="G309" s="567"/>
      <c r="H309" s="567"/>
      <c r="I309" s="567"/>
      <c r="J309" s="567"/>
      <c r="K309" s="567"/>
      <c r="L309" s="542"/>
      <c r="M309" s="568"/>
      <c r="N309" s="544"/>
      <c r="O309" s="545"/>
      <c r="P309" s="546"/>
      <c r="Q309" s="547"/>
      <c r="R309" s="548"/>
      <c r="S309" s="549"/>
      <c r="T309" s="550"/>
      <c r="U309" s="549"/>
      <c r="V309" s="550"/>
      <c r="W309" s="549"/>
      <c r="X309" s="550"/>
      <c r="Y309" s="549"/>
      <c r="Z309" s="550"/>
      <c r="AA309" s="550"/>
      <c r="AB309" s="550"/>
      <c r="AC309" s="551"/>
      <c r="AD309" s="552"/>
      <c r="AE309" s="553"/>
      <c r="AF309" s="554"/>
      <c r="AG309" s="552"/>
      <c r="AH309" s="555"/>
      <c r="AI309" s="554"/>
      <c r="AJ309" s="554"/>
      <c r="AK309" s="556"/>
      <c r="AL309" s="557"/>
      <c r="AM309" s="564" t="str">
        <f aca="false">IF(AND(P308&lt;&gt;"", OR(W308&lt;&gt;8,Y308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09" s="559"/>
      <c r="AO309" s="560"/>
      <c r="AP309" s="561"/>
      <c r="AQ309" s="126"/>
      <c r="AR309" s="126"/>
      <c r="AS309" s="126"/>
      <c r="AT309" s="126"/>
      <c r="AU309" s="126"/>
      <c r="AV309" s="126"/>
      <c r="AW309" s="126"/>
      <c r="AX309" s="560"/>
      <c r="AY309" s="560"/>
    </row>
    <row r="310" customFormat="false" ht="14.4" hidden="false" customHeight="true" outlineLevel="0" collapsed="false">
      <c r="A310" s="539"/>
      <c r="B310" s="566"/>
      <c r="C310" s="566"/>
      <c r="D310" s="566"/>
      <c r="E310" s="566"/>
      <c r="F310" s="566"/>
      <c r="G310" s="567"/>
      <c r="H310" s="567"/>
      <c r="I310" s="567"/>
      <c r="J310" s="567"/>
      <c r="K310" s="567"/>
      <c r="L310" s="542"/>
      <c r="M310" s="568"/>
      <c r="N310" s="544"/>
      <c r="O310" s="545"/>
      <c r="P310" s="546"/>
      <c r="Q310" s="547"/>
      <c r="R310" s="548"/>
      <c r="S310" s="549"/>
      <c r="T310" s="550"/>
      <c r="U310" s="549"/>
      <c r="V310" s="550"/>
      <c r="W310" s="549"/>
      <c r="X310" s="550"/>
      <c r="Y310" s="549"/>
      <c r="Z310" s="550"/>
      <c r="AA310" s="550"/>
      <c r="AB310" s="550"/>
      <c r="AC310" s="551"/>
      <c r="AD310" s="552"/>
      <c r="AE310" s="553"/>
      <c r="AF310" s="554"/>
      <c r="AG310" s="552"/>
      <c r="AH310" s="555"/>
      <c r="AI310" s="554"/>
      <c r="AJ310" s="554"/>
      <c r="AK310" s="556"/>
      <c r="AL310" s="557"/>
      <c r="AM310" s="564"/>
      <c r="AN310" s="559"/>
      <c r="AO310" s="560"/>
      <c r="AP310" s="561"/>
      <c r="AQ310" s="126"/>
      <c r="AR310" s="126"/>
      <c r="AS310" s="126"/>
      <c r="AT310" s="126"/>
      <c r="AU310" s="126"/>
      <c r="AV310" s="126"/>
      <c r="AW310" s="126"/>
      <c r="AX310" s="560"/>
      <c r="AY310" s="560"/>
    </row>
    <row r="311" customFormat="false" ht="30" hidden="false" customHeight="true" outlineLevel="0" collapsed="false">
      <c r="A311" s="539"/>
      <c r="B311" s="566"/>
      <c r="C311" s="566"/>
      <c r="D311" s="566"/>
      <c r="E311" s="566"/>
      <c r="F311" s="566"/>
      <c r="G311" s="567"/>
      <c r="H311" s="567"/>
      <c r="I311" s="567"/>
      <c r="J311" s="567"/>
      <c r="K311" s="567"/>
      <c r="L311" s="542"/>
      <c r="M311" s="568"/>
      <c r="N311" s="544"/>
      <c r="O311" s="545"/>
      <c r="P311" s="546"/>
      <c r="Q311" s="547"/>
      <c r="R311" s="548"/>
      <c r="S311" s="549"/>
      <c r="T311" s="550"/>
      <c r="U311" s="549"/>
      <c r="V311" s="550"/>
      <c r="W311" s="549"/>
      <c r="X311" s="550"/>
      <c r="Y311" s="549"/>
      <c r="Z311" s="550"/>
      <c r="AA311" s="550"/>
      <c r="AB311" s="550"/>
      <c r="AC311" s="551"/>
      <c r="AD311" s="552"/>
      <c r="AE311" s="553"/>
      <c r="AF311" s="554"/>
      <c r="AG311" s="552"/>
      <c r="AH311" s="555"/>
      <c r="AI311" s="554"/>
      <c r="AJ311" s="554"/>
      <c r="AK311" s="556"/>
      <c r="AL311" s="557"/>
      <c r="AM311" s="565" t="str">
        <f aca="false">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559"/>
      <c r="AO311" s="560"/>
      <c r="AP311" s="561"/>
      <c r="AQ311" s="126"/>
      <c r="AR311" s="126"/>
      <c r="AS311" s="126"/>
      <c r="AT311" s="126"/>
      <c r="AU311" s="126"/>
      <c r="AV311" s="126"/>
      <c r="AW311" s="126"/>
      <c r="AX311" s="560"/>
      <c r="AY311" s="560"/>
    </row>
    <row r="312" customFormat="false" ht="30" hidden="false" customHeight="true" outlineLevel="0" collapsed="false">
      <c r="A312" s="539" t="n">
        <v>76</v>
      </c>
      <c r="B312" s="566" t="str">
        <f aca="false">IF(基本情報入力シート!B115="", "",基本情報入力シート!B115)</f>
        <v/>
      </c>
      <c r="C312" s="566"/>
      <c r="D312" s="566"/>
      <c r="E312" s="566"/>
      <c r="F312" s="566"/>
      <c r="G312" s="567" t="str">
        <f aca="false">IF(基本情報入力シート!L115="", "",基本情報入力シート!L115)</f>
        <v/>
      </c>
      <c r="H312" s="567" t="str">
        <f aca="false">IF(基本情報入力シート!Q115="", "",基本情報入力シート!Q115)</f>
        <v/>
      </c>
      <c r="I312" s="567" t="str">
        <f aca="false">IF(基本情報入力シート!V115="", "",基本情報入力シート!V115)</f>
        <v/>
      </c>
      <c r="J312" s="567" t="str">
        <f aca="false">IF(基本情報入力シート!W115="", "",基本情報入力シート!W115)</f>
        <v/>
      </c>
      <c r="K312" s="567" t="str">
        <f aca="false">IF(基本情報入力シート!X115="", "",基本情報入力シート!X115)</f>
        <v/>
      </c>
      <c r="L312" s="542" t="str">
        <f aca="false">IF(基本情報入力シート!AC115=0, "",基本情報入力シート!AC115)</f>
        <v/>
      </c>
      <c r="M312" s="568" t="e">
        <f aca="false">IF(基本情報入力シート!AD115="", "",基本情報入力シート!AD115)</f>
        <v>#N/A</v>
      </c>
      <c r="N312" s="544"/>
      <c r="O312" s="545" t="e">
        <f aca="false">IFERROR(VLOOKUP(K312,【参考】数式用３!$A$2:$AD$48,MATCH(N312,【参考】数式用３!$C$4:$AD$4,0)+2,0),"")))</f>
        <v>#N/A</v>
      </c>
      <c r="P312" s="546"/>
      <c r="Q312" s="547" t="e">
        <f aca="false">IFERROR(VLOOKUP(K312,【参考】数式用３!$A$2:$AC$48,MATCH(P312,【参考】数式用３!$C$4:$AC$4,0)+2,0),"")))</f>
        <v>#N/A</v>
      </c>
      <c r="R312" s="548" t="s">
        <v>267</v>
      </c>
      <c r="S312" s="549"/>
      <c r="T312" s="550" t="s">
        <v>268</v>
      </c>
      <c r="U312" s="549"/>
      <c r="V312" s="550" t="s">
        <v>352</v>
      </c>
      <c r="W312" s="549"/>
      <c r="X312" s="550" t="s">
        <v>268</v>
      </c>
      <c r="Y312" s="549"/>
      <c r="Z312" s="550" t="s">
        <v>269</v>
      </c>
      <c r="AA312" s="550" t="s">
        <v>170</v>
      </c>
      <c r="AB312" s="550" t="str">
        <f aca="false">IF(S312&gt;=1,(W312*12+Y312)-(S312*12+U312)+1,"")</f>
        <v/>
      </c>
      <c r="AC312" s="551" t="s">
        <v>353</v>
      </c>
      <c r="AD312" s="552" t="str">
        <f aca="false">IFERROR(ROUNDDOWN(ROUND(L312*Q312,0)*M312,0)*AB312,"")</f>
        <v/>
      </c>
      <c r="AE312" s="553" t="e">
        <f aca="false">IFERROR(ROUNDDOWN(ROUNDDOWN(ROUND(L312*VLOOKUP(K312,【参考】数式用３!$A$2:$AC$48,MATCH("処遇改善加算Ⅳ",【参考】数式用３!$C$4:$O$4,0)+2,0),0)*M312,0)*AB312*0.5,0), "")),0),0),0))</f>
        <v>#N/A</v>
      </c>
      <c r="AF312" s="554"/>
      <c r="AG312" s="552" t="e">
        <f aca="false">IF(AND(AQ312&lt;&gt;"対象外", P312&lt;&gt;""),ROUNDDOWN(ROUND(L312*VLOOKUP(K312,【参考】数式用３!$A$2:$K$48,MATCH("ベア加算あり",【参考】数式用３!$C$4:$K$4,0)+2,0),0)*M312,0)*AB312,"")),0),0))</f>
        <v>#N/A</v>
      </c>
      <c r="AH312" s="555"/>
      <c r="AI312" s="554"/>
      <c r="AJ312" s="554"/>
      <c r="AK312" s="556"/>
      <c r="AL312" s="557"/>
      <c r="AM312" s="558" t="e">
        <f aca="false">IF(Q312="","",IF(Q312&lt;O312,"！加算の要件上は問題ありませんが、令和６年度末の加算率と比較して、令和７年度の加算率が低くなっています。",""))</f>
        <v>#N/A</v>
      </c>
      <c r="AN312" s="559"/>
      <c r="AO312" s="562" t="str">
        <f aca="false">IF(K312&lt;&gt;"","Q列に色付け","")</f>
        <v/>
      </c>
      <c r="AP312" s="561" t="e">
        <f aca="false">IF(AND(AE312&lt;&gt;0,AE312&lt;&gt;""),IF(AF312="○","入力済","未入力"),"")</f>
        <v>#N/A</v>
      </c>
      <c r="AQ312" s="126" t="e">
        <f aca="false">IFERROR((VLOOKUP(N312, 【参考】数式用３!$BE$5:$BE$13, 1,FALSE)), "対象外"))))</f>
        <v>#N/A</v>
      </c>
      <c r="AR312" s="126" t="e">
        <f aca="false">IF(AG312&lt;&gt;"",IF(AH312="○","入力済","未入力"),"")</f>
        <v>#N/A</v>
      </c>
      <c r="AS312" s="126" t="str">
        <f aca="false">IF(AND(P312&lt;&gt;"", AI312=""), "未入力", "入力済")</f>
        <v>入力済</v>
      </c>
      <c r="AT312" s="126" t="str">
        <f aca="false">IF(AND(P312&lt;&gt;"", P312&lt;&gt;"処遇改善加算Ⅳ", AJ312=""), "未入力", "入力済")</f>
        <v>入力済</v>
      </c>
      <c r="AU312" s="126" t="e">
        <f aca="false">IFERROR(VLOOKUP(K312, 【参考】数式用３!$BB$5:$BC$48, 2, FALSE), "")))</f>
        <v>#N/A</v>
      </c>
      <c r="AV312" s="126" t="e">
        <f aca="false">IF(AND(P312&lt;&gt;"処遇改善加算Ⅲ",P312&lt;&gt;"処遇改善加算Ⅳ", P312&lt;&gt;"", AU312&lt;&gt;"対象外"), 1,"")</f>
        <v>#N/A</v>
      </c>
      <c r="AW312" s="126" t="e">
        <f aca="false">IFERROR("_"&amp;VLOOKUP(K312, 【参考】数式用３!$AG$2:$AH$48, 2, FALSE), "")))</f>
        <v>#N/A</v>
      </c>
      <c r="AX312" s="560" t="str">
        <f aca="false">IF(AND(P312="処遇改善加算Ⅰ", AL312=""), "未入力","入力済")</f>
        <v>入力済</v>
      </c>
      <c r="AY312" s="560" t="str">
        <f aca="false">G312</f>
        <v/>
      </c>
    </row>
    <row r="313" customFormat="false" ht="14.4" hidden="false" customHeight="true" outlineLevel="0" collapsed="false">
      <c r="A313" s="539"/>
      <c r="B313" s="566"/>
      <c r="C313" s="566"/>
      <c r="D313" s="566"/>
      <c r="E313" s="566"/>
      <c r="F313" s="566"/>
      <c r="G313" s="567"/>
      <c r="H313" s="567"/>
      <c r="I313" s="567"/>
      <c r="J313" s="567"/>
      <c r="K313" s="567"/>
      <c r="L313" s="542"/>
      <c r="M313" s="568"/>
      <c r="N313" s="544"/>
      <c r="O313" s="545"/>
      <c r="P313" s="546"/>
      <c r="Q313" s="547"/>
      <c r="R313" s="548"/>
      <c r="S313" s="549"/>
      <c r="T313" s="550"/>
      <c r="U313" s="549"/>
      <c r="V313" s="550"/>
      <c r="W313" s="549"/>
      <c r="X313" s="550"/>
      <c r="Y313" s="549"/>
      <c r="Z313" s="550"/>
      <c r="AA313" s="550"/>
      <c r="AB313" s="550"/>
      <c r="AC313" s="551"/>
      <c r="AD313" s="552"/>
      <c r="AE313" s="553"/>
      <c r="AF313" s="554"/>
      <c r="AG313" s="552"/>
      <c r="AH313" s="555"/>
      <c r="AI313" s="554"/>
      <c r="AJ313" s="554"/>
      <c r="AK313" s="556"/>
      <c r="AL313" s="557"/>
      <c r="AM313" s="564" t="str">
        <f aca="false">IF(AND(P312&lt;&gt;"", OR(W312&lt;&gt;8,Y312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13" s="559"/>
      <c r="AO313" s="562"/>
      <c r="AP313" s="561"/>
      <c r="AQ313" s="126"/>
      <c r="AR313" s="126"/>
      <c r="AS313" s="126"/>
      <c r="AT313" s="126"/>
      <c r="AU313" s="126"/>
      <c r="AV313" s="126"/>
      <c r="AW313" s="126"/>
      <c r="AX313" s="560"/>
      <c r="AY313" s="560"/>
    </row>
    <row r="314" customFormat="false" ht="14.4" hidden="false" customHeight="true" outlineLevel="0" collapsed="false">
      <c r="A314" s="539"/>
      <c r="B314" s="566"/>
      <c r="C314" s="566"/>
      <c r="D314" s="566"/>
      <c r="E314" s="566"/>
      <c r="F314" s="566"/>
      <c r="G314" s="567"/>
      <c r="H314" s="567"/>
      <c r="I314" s="567"/>
      <c r="J314" s="567"/>
      <c r="K314" s="567"/>
      <c r="L314" s="542"/>
      <c r="M314" s="568"/>
      <c r="N314" s="544"/>
      <c r="O314" s="545"/>
      <c r="P314" s="546"/>
      <c r="Q314" s="547"/>
      <c r="R314" s="548"/>
      <c r="S314" s="549"/>
      <c r="T314" s="550"/>
      <c r="U314" s="549"/>
      <c r="V314" s="550"/>
      <c r="W314" s="549"/>
      <c r="X314" s="550"/>
      <c r="Y314" s="549"/>
      <c r="Z314" s="550"/>
      <c r="AA314" s="550"/>
      <c r="AB314" s="550"/>
      <c r="AC314" s="551"/>
      <c r="AD314" s="552"/>
      <c r="AE314" s="553"/>
      <c r="AF314" s="554"/>
      <c r="AG314" s="552"/>
      <c r="AH314" s="555"/>
      <c r="AI314" s="554"/>
      <c r="AJ314" s="554"/>
      <c r="AK314" s="556"/>
      <c r="AL314" s="557"/>
      <c r="AM314" s="564"/>
      <c r="AN314" s="559"/>
      <c r="AO314" s="562"/>
      <c r="AP314" s="561"/>
      <c r="AQ314" s="126"/>
      <c r="AR314" s="126"/>
      <c r="AS314" s="126"/>
      <c r="AT314" s="126"/>
      <c r="AU314" s="126"/>
      <c r="AV314" s="126"/>
      <c r="AW314" s="126"/>
      <c r="AX314" s="560"/>
      <c r="AY314" s="560"/>
    </row>
    <row r="315" customFormat="false" ht="30" hidden="false" customHeight="true" outlineLevel="0" collapsed="false">
      <c r="A315" s="539"/>
      <c r="B315" s="566"/>
      <c r="C315" s="566"/>
      <c r="D315" s="566"/>
      <c r="E315" s="566"/>
      <c r="F315" s="566"/>
      <c r="G315" s="567"/>
      <c r="H315" s="567"/>
      <c r="I315" s="567"/>
      <c r="J315" s="567"/>
      <c r="K315" s="567"/>
      <c r="L315" s="542"/>
      <c r="M315" s="568"/>
      <c r="N315" s="544"/>
      <c r="O315" s="545"/>
      <c r="P315" s="546"/>
      <c r="Q315" s="547"/>
      <c r="R315" s="548"/>
      <c r="S315" s="549"/>
      <c r="T315" s="550"/>
      <c r="U315" s="549"/>
      <c r="V315" s="550"/>
      <c r="W315" s="549"/>
      <c r="X315" s="550"/>
      <c r="Y315" s="549"/>
      <c r="Z315" s="550"/>
      <c r="AA315" s="550"/>
      <c r="AB315" s="550"/>
      <c r="AC315" s="551"/>
      <c r="AD315" s="552"/>
      <c r="AE315" s="553"/>
      <c r="AF315" s="554"/>
      <c r="AG315" s="552"/>
      <c r="AH315" s="555"/>
      <c r="AI315" s="554"/>
      <c r="AJ315" s="554"/>
      <c r="AK315" s="556"/>
      <c r="AL315" s="557"/>
      <c r="AM315" s="565" t="str">
        <f aca="false">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559"/>
      <c r="AO315" s="562"/>
      <c r="AP315" s="561"/>
      <c r="AQ315" s="126"/>
      <c r="AR315" s="126"/>
      <c r="AS315" s="126"/>
      <c r="AT315" s="126"/>
      <c r="AU315" s="126"/>
      <c r="AV315" s="126"/>
      <c r="AW315" s="126"/>
      <c r="AX315" s="560"/>
      <c r="AY315" s="560"/>
    </row>
    <row r="316" customFormat="false" ht="30" hidden="false" customHeight="true" outlineLevel="0" collapsed="false">
      <c r="A316" s="539" t="n">
        <v>77</v>
      </c>
      <c r="B316" s="566" t="str">
        <f aca="false">IF(基本情報入力シート!B116="", "",基本情報入力シート!B116)</f>
        <v/>
      </c>
      <c r="C316" s="566"/>
      <c r="D316" s="566"/>
      <c r="E316" s="566"/>
      <c r="F316" s="566"/>
      <c r="G316" s="567" t="str">
        <f aca="false">IF(基本情報入力シート!L116="", "",基本情報入力シート!L116)</f>
        <v/>
      </c>
      <c r="H316" s="567" t="str">
        <f aca="false">IF(基本情報入力シート!Q116="", "",基本情報入力シート!Q116)</f>
        <v/>
      </c>
      <c r="I316" s="567" t="str">
        <f aca="false">IF(基本情報入力シート!V116="", "",基本情報入力シート!V116)</f>
        <v/>
      </c>
      <c r="J316" s="567" t="str">
        <f aca="false">IF(基本情報入力シート!W116="", "",基本情報入力シート!W116)</f>
        <v/>
      </c>
      <c r="K316" s="567" t="str">
        <f aca="false">IF(基本情報入力シート!X116="", "",基本情報入力シート!X116)</f>
        <v/>
      </c>
      <c r="L316" s="542" t="str">
        <f aca="false">IF(基本情報入力シート!AC116=0, "",基本情報入力シート!AC116)</f>
        <v/>
      </c>
      <c r="M316" s="568" t="e">
        <f aca="false">IF(基本情報入力シート!AD116="", "",基本情報入力シート!AD116)</f>
        <v>#N/A</v>
      </c>
      <c r="N316" s="544"/>
      <c r="O316" s="545" t="e">
        <f aca="false">IFERROR(VLOOKUP(K316,【参考】数式用３!$A$2:$AD$48,MATCH(N316,【参考】数式用３!$C$4:$AD$4,0)+2,0),"")))</f>
        <v>#N/A</v>
      </c>
      <c r="P316" s="546"/>
      <c r="Q316" s="547" t="e">
        <f aca="false">IFERROR(VLOOKUP(K316,【参考】数式用３!$A$2:$AC$48,MATCH(P316,【参考】数式用３!$C$4:$AC$4,0)+2,0),"")))</f>
        <v>#N/A</v>
      </c>
      <c r="R316" s="548" t="s">
        <v>267</v>
      </c>
      <c r="S316" s="549"/>
      <c r="T316" s="550" t="s">
        <v>268</v>
      </c>
      <c r="U316" s="549"/>
      <c r="V316" s="550" t="s">
        <v>352</v>
      </c>
      <c r="W316" s="549"/>
      <c r="X316" s="550" t="s">
        <v>268</v>
      </c>
      <c r="Y316" s="549"/>
      <c r="Z316" s="550" t="s">
        <v>269</v>
      </c>
      <c r="AA316" s="550" t="s">
        <v>170</v>
      </c>
      <c r="AB316" s="550" t="str">
        <f aca="false">IF(S316&gt;=1,(W316*12+Y316)-(S316*12+U316)+1,"")</f>
        <v/>
      </c>
      <c r="AC316" s="551" t="s">
        <v>353</v>
      </c>
      <c r="AD316" s="552" t="str">
        <f aca="false">IFERROR(ROUNDDOWN(ROUND(L316*Q316,0)*M316,0)*AB316,"")</f>
        <v/>
      </c>
      <c r="AE316" s="553" t="e">
        <f aca="false">IFERROR(ROUNDDOWN(ROUNDDOWN(ROUND(L316*VLOOKUP(K316,【参考】数式用３!$A$2:$AC$48,MATCH("処遇改善加算Ⅳ",【参考】数式用３!$C$4:$O$4,0)+2,0),0)*M316,0)*AB316*0.5,0), "")),0),0),0))</f>
        <v>#N/A</v>
      </c>
      <c r="AF316" s="554"/>
      <c r="AG316" s="552" t="e">
        <f aca="false">IF(AND(AQ316&lt;&gt;"対象外", P316&lt;&gt;""),ROUNDDOWN(ROUND(L316*VLOOKUP(K316,【参考】数式用３!$A$2:$K$48,MATCH("ベア加算あり",【参考】数式用３!$C$4:$K$4,0)+2,0),0)*M316,0)*AB316,"")),0),0))</f>
        <v>#N/A</v>
      </c>
      <c r="AH316" s="555"/>
      <c r="AI316" s="554"/>
      <c r="AJ316" s="554"/>
      <c r="AK316" s="556"/>
      <c r="AL316" s="557"/>
      <c r="AM316" s="558" t="e">
        <f aca="false">IF(Q316="","",IF(Q316&lt;O316,"！加算の要件上は問題ありませんが、令和６年度末の加算率と比較して、令和７年度の加算率が低くなっています。",""))</f>
        <v>#N/A</v>
      </c>
      <c r="AN316" s="559"/>
      <c r="AO316" s="560" t="str">
        <f aca="false">IF(K316&lt;&gt;"","Q列に色付け","")</f>
        <v/>
      </c>
      <c r="AP316" s="561" t="e">
        <f aca="false">IF(AND(AE316&lt;&gt;0,AE316&lt;&gt;""),IF(AF316="○","入力済","未入力"),"")</f>
        <v>#N/A</v>
      </c>
      <c r="AQ316" s="126" t="e">
        <f aca="false">IFERROR((VLOOKUP(N316, 【参考】数式用３!$BE$5:$BE$13, 1,FALSE)), "対象外"))))</f>
        <v>#N/A</v>
      </c>
      <c r="AR316" s="126" t="e">
        <f aca="false">IF(AG316&lt;&gt;"",IF(AH316="○","入力済","未入力"),"")</f>
        <v>#N/A</v>
      </c>
      <c r="AS316" s="126" t="str">
        <f aca="false">IF(AND(P316&lt;&gt;"", AI316=""), "未入力", "入力済")</f>
        <v>入力済</v>
      </c>
      <c r="AT316" s="126" t="str">
        <f aca="false">IF(AND(P316&lt;&gt;"", P316&lt;&gt;"処遇改善加算Ⅳ", AJ316=""), "未入力", "入力済")</f>
        <v>入力済</v>
      </c>
      <c r="AU316" s="126" t="e">
        <f aca="false">IFERROR(VLOOKUP(K316, 【参考】数式用３!$BB$5:$BC$48, 2, FALSE), "")))</f>
        <v>#N/A</v>
      </c>
      <c r="AV316" s="126" t="e">
        <f aca="false">IF(AND(P316&lt;&gt;"処遇改善加算Ⅲ",P316&lt;&gt;"処遇改善加算Ⅳ", P316&lt;&gt;"", AU316&lt;&gt;"対象外"), 1,"")</f>
        <v>#N/A</v>
      </c>
      <c r="AW316" s="126" t="e">
        <f aca="false">IFERROR("_"&amp;VLOOKUP(K316, 【参考】数式用３!$AG$2:$AH$48, 2, FALSE), "")))</f>
        <v>#N/A</v>
      </c>
      <c r="AX316" s="560" t="str">
        <f aca="false">IF(AND(P316="処遇改善加算Ⅰ", AL316=""), "未入力","入力済")</f>
        <v>入力済</v>
      </c>
      <c r="AY316" s="560" t="str">
        <f aca="false">G316</f>
        <v/>
      </c>
    </row>
    <row r="317" customFormat="false" ht="14.4" hidden="false" customHeight="true" outlineLevel="0" collapsed="false">
      <c r="A317" s="539"/>
      <c r="B317" s="566"/>
      <c r="C317" s="566"/>
      <c r="D317" s="566"/>
      <c r="E317" s="566"/>
      <c r="F317" s="566"/>
      <c r="G317" s="567"/>
      <c r="H317" s="567"/>
      <c r="I317" s="567"/>
      <c r="J317" s="567"/>
      <c r="K317" s="567"/>
      <c r="L317" s="542"/>
      <c r="M317" s="568"/>
      <c r="N317" s="544"/>
      <c r="O317" s="545"/>
      <c r="P317" s="546"/>
      <c r="Q317" s="547"/>
      <c r="R317" s="548"/>
      <c r="S317" s="549"/>
      <c r="T317" s="550"/>
      <c r="U317" s="549"/>
      <c r="V317" s="550"/>
      <c r="W317" s="549"/>
      <c r="X317" s="550"/>
      <c r="Y317" s="549"/>
      <c r="Z317" s="550"/>
      <c r="AA317" s="550"/>
      <c r="AB317" s="550"/>
      <c r="AC317" s="551"/>
      <c r="AD317" s="552"/>
      <c r="AE317" s="553"/>
      <c r="AF317" s="554"/>
      <c r="AG317" s="552"/>
      <c r="AH317" s="555"/>
      <c r="AI317" s="554"/>
      <c r="AJ317" s="554"/>
      <c r="AK317" s="556"/>
      <c r="AL317" s="557"/>
      <c r="AM317" s="564" t="str">
        <f aca="false">IF(AND(P316&lt;&gt;"", OR(W316&lt;&gt;8,Y316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17" s="559"/>
      <c r="AO317" s="560"/>
      <c r="AP317" s="561"/>
      <c r="AQ317" s="126"/>
      <c r="AR317" s="126"/>
      <c r="AS317" s="126"/>
      <c r="AT317" s="126"/>
      <c r="AU317" s="126"/>
      <c r="AV317" s="126"/>
      <c r="AW317" s="126"/>
      <c r="AX317" s="560"/>
      <c r="AY317" s="560"/>
    </row>
    <row r="318" customFormat="false" ht="14.4" hidden="false" customHeight="true" outlineLevel="0" collapsed="false">
      <c r="A318" s="539"/>
      <c r="B318" s="566"/>
      <c r="C318" s="566"/>
      <c r="D318" s="566"/>
      <c r="E318" s="566"/>
      <c r="F318" s="566"/>
      <c r="G318" s="567"/>
      <c r="H318" s="567"/>
      <c r="I318" s="567"/>
      <c r="J318" s="567"/>
      <c r="K318" s="567"/>
      <c r="L318" s="542"/>
      <c r="M318" s="568"/>
      <c r="N318" s="544"/>
      <c r="O318" s="545"/>
      <c r="P318" s="546"/>
      <c r="Q318" s="547"/>
      <c r="R318" s="548"/>
      <c r="S318" s="549"/>
      <c r="T318" s="550"/>
      <c r="U318" s="549"/>
      <c r="V318" s="550"/>
      <c r="W318" s="549"/>
      <c r="X318" s="550"/>
      <c r="Y318" s="549"/>
      <c r="Z318" s="550"/>
      <c r="AA318" s="550"/>
      <c r="AB318" s="550"/>
      <c r="AC318" s="551"/>
      <c r="AD318" s="552"/>
      <c r="AE318" s="553"/>
      <c r="AF318" s="554"/>
      <c r="AG318" s="552"/>
      <c r="AH318" s="555"/>
      <c r="AI318" s="554"/>
      <c r="AJ318" s="554"/>
      <c r="AK318" s="556"/>
      <c r="AL318" s="557"/>
      <c r="AM318" s="564"/>
      <c r="AN318" s="559"/>
      <c r="AO318" s="560"/>
      <c r="AP318" s="561"/>
      <c r="AQ318" s="126"/>
      <c r="AR318" s="126"/>
      <c r="AS318" s="126"/>
      <c r="AT318" s="126"/>
      <c r="AU318" s="126"/>
      <c r="AV318" s="126"/>
      <c r="AW318" s="126"/>
      <c r="AX318" s="560"/>
      <c r="AY318" s="560"/>
    </row>
    <row r="319" customFormat="false" ht="30" hidden="false" customHeight="true" outlineLevel="0" collapsed="false">
      <c r="A319" s="539"/>
      <c r="B319" s="566"/>
      <c r="C319" s="566"/>
      <c r="D319" s="566"/>
      <c r="E319" s="566"/>
      <c r="F319" s="566"/>
      <c r="G319" s="567"/>
      <c r="H319" s="567"/>
      <c r="I319" s="567"/>
      <c r="J319" s="567"/>
      <c r="K319" s="567"/>
      <c r="L319" s="542"/>
      <c r="M319" s="568"/>
      <c r="N319" s="544"/>
      <c r="O319" s="545"/>
      <c r="P319" s="546"/>
      <c r="Q319" s="547"/>
      <c r="R319" s="548"/>
      <c r="S319" s="549"/>
      <c r="T319" s="550"/>
      <c r="U319" s="549"/>
      <c r="V319" s="550"/>
      <c r="W319" s="549"/>
      <c r="X319" s="550"/>
      <c r="Y319" s="549"/>
      <c r="Z319" s="550"/>
      <c r="AA319" s="550"/>
      <c r="AB319" s="550"/>
      <c r="AC319" s="551"/>
      <c r="AD319" s="552"/>
      <c r="AE319" s="553"/>
      <c r="AF319" s="554"/>
      <c r="AG319" s="552"/>
      <c r="AH319" s="555"/>
      <c r="AI319" s="554"/>
      <c r="AJ319" s="554"/>
      <c r="AK319" s="556"/>
      <c r="AL319" s="557"/>
      <c r="AM319" s="565" t="str">
        <f aca="false">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559"/>
      <c r="AO319" s="560"/>
      <c r="AP319" s="561"/>
      <c r="AQ319" s="126"/>
      <c r="AR319" s="126"/>
      <c r="AS319" s="126"/>
      <c r="AT319" s="126"/>
      <c r="AU319" s="126"/>
      <c r="AV319" s="126"/>
      <c r="AW319" s="126"/>
      <c r="AX319" s="560"/>
      <c r="AY319" s="560"/>
    </row>
    <row r="320" customFormat="false" ht="30" hidden="false" customHeight="true" outlineLevel="0" collapsed="false">
      <c r="A320" s="539" t="n">
        <v>78</v>
      </c>
      <c r="B320" s="566" t="str">
        <f aca="false">IF(基本情報入力シート!B117="", "",基本情報入力シート!B117)</f>
        <v/>
      </c>
      <c r="C320" s="566"/>
      <c r="D320" s="566"/>
      <c r="E320" s="566"/>
      <c r="F320" s="566"/>
      <c r="G320" s="567" t="str">
        <f aca="false">IF(基本情報入力シート!L117="", "",基本情報入力シート!L117)</f>
        <v/>
      </c>
      <c r="H320" s="567" t="str">
        <f aca="false">IF(基本情報入力シート!Q117="", "",基本情報入力シート!Q117)</f>
        <v/>
      </c>
      <c r="I320" s="567" t="str">
        <f aca="false">IF(基本情報入力シート!V117="", "",基本情報入力シート!V117)</f>
        <v/>
      </c>
      <c r="J320" s="567" t="str">
        <f aca="false">IF(基本情報入力シート!W117="", "",基本情報入力シート!W117)</f>
        <v/>
      </c>
      <c r="K320" s="567" t="str">
        <f aca="false">IF(基本情報入力シート!X117="", "",基本情報入力シート!X117)</f>
        <v/>
      </c>
      <c r="L320" s="542" t="str">
        <f aca="false">IF(基本情報入力シート!AC117=0, "",基本情報入力シート!AC117)</f>
        <v/>
      </c>
      <c r="M320" s="568" t="e">
        <f aca="false">IF(基本情報入力シート!AD117="", "",基本情報入力シート!AD117)</f>
        <v>#N/A</v>
      </c>
      <c r="N320" s="544"/>
      <c r="O320" s="545" t="e">
        <f aca="false">IFERROR(VLOOKUP(K320,【参考】数式用３!$A$2:$AD$48,MATCH(N320,【参考】数式用３!$C$4:$AD$4,0)+2,0),"")))</f>
        <v>#N/A</v>
      </c>
      <c r="P320" s="546"/>
      <c r="Q320" s="547" t="e">
        <f aca="false">IFERROR(VLOOKUP(K320,【参考】数式用３!$A$2:$AC$48,MATCH(P320,【参考】数式用３!$C$4:$AC$4,0)+2,0),"")))</f>
        <v>#N/A</v>
      </c>
      <c r="R320" s="548" t="s">
        <v>267</v>
      </c>
      <c r="S320" s="549"/>
      <c r="T320" s="550" t="s">
        <v>268</v>
      </c>
      <c r="U320" s="549"/>
      <c r="V320" s="550" t="s">
        <v>352</v>
      </c>
      <c r="W320" s="549"/>
      <c r="X320" s="550" t="s">
        <v>268</v>
      </c>
      <c r="Y320" s="549"/>
      <c r="Z320" s="550" t="s">
        <v>269</v>
      </c>
      <c r="AA320" s="550" t="s">
        <v>170</v>
      </c>
      <c r="AB320" s="550" t="str">
        <f aca="false">IF(S320&gt;=1,(W320*12+Y320)-(S320*12+U320)+1,"")</f>
        <v/>
      </c>
      <c r="AC320" s="551" t="s">
        <v>353</v>
      </c>
      <c r="AD320" s="552" t="str">
        <f aca="false">IFERROR(ROUNDDOWN(ROUND(L320*Q320,0)*M320,0)*AB320,"")</f>
        <v/>
      </c>
      <c r="AE320" s="553" t="e">
        <f aca="false">IFERROR(ROUNDDOWN(ROUNDDOWN(ROUND(L320*VLOOKUP(K320,【参考】数式用３!$A$2:$AC$48,MATCH("処遇改善加算Ⅳ",【参考】数式用３!$C$4:$O$4,0)+2,0),0)*M320,0)*AB320*0.5,0), "")),0),0),0))</f>
        <v>#N/A</v>
      </c>
      <c r="AF320" s="554"/>
      <c r="AG320" s="552" t="e">
        <f aca="false">IF(AND(AQ320&lt;&gt;"対象外", P320&lt;&gt;""),ROUNDDOWN(ROUND(L320*VLOOKUP(K320,【参考】数式用３!$A$2:$K$48,MATCH("ベア加算あり",【参考】数式用３!$C$4:$K$4,0)+2,0),0)*M320,0)*AB320,"")),0),0))</f>
        <v>#N/A</v>
      </c>
      <c r="AH320" s="555"/>
      <c r="AI320" s="554"/>
      <c r="AJ320" s="554"/>
      <c r="AK320" s="556"/>
      <c r="AL320" s="557"/>
      <c r="AM320" s="558" t="e">
        <f aca="false">IF(Q320="","",IF(Q320&lt;O320,"！加算の要件上は問題ありませんが、令和６年度末の加算率と比較して、令和７年度の加算率が低くなっています。",""))</f>
        <v>#N/A</v>
      </c>
      <c r="AN320" s="559"/>
      <c r="AO320" s="562" t="str">
        <f aca="false">IF(K320&lt;&gt;"","Q列に色付け","")</f>
        <v/>
      </c>
      <c r="AP320" s="561" t="e">
        <f aca="false">IF(AND(AE320&lt;&gt;0,AE320&lt;&gt;""),IF(AF320="○","入力済","未入力"),"")</f>
        <v>#N/A</v>
      </c>
      <c r="AQ320" s="126" t="e">
        <f aca="false">IFERROR((VLOOKUP(N320, 【参考】数式用３!$BE$5:$BE$13, 1,FALSE)), "対象外"))))</f>
        <v>#N/A</v>
      </c>
      <c r="AR320" s="126" t="e">
        <f aca="false">IF(AG320&lt;&gt;"",IF(AH320="○","入力済","未入力"),"")</f>
        <v>#N/A</v>
      </c>
      <c r="AS320" s="126" t="str">
        <f aca="false">IF(AND(P320&lt;&gt;"", AI320=""), "未入力", "入力済")</f>
        <v>入力済</v>
      </c>
      <c r="AT320" s="126" t="str">
        <f aca="false">IF(AND(P320&lt;&gt;"", P320&lt;&gt;"処遇改善加算Ⅳ", AJ320=""), "未入力", "入力済")</f>
        <v>入力済</v>
      </c>
      <c r="AU320" s="126" t="e">
        <f aca="false">IFERROR(VLOOKUP(K320, 【参考】数式用３!$BB$5:$BC$48, 2, FALSE), "")))</f>
        <v>#N/A</v>
      </c>
      <c r="AV320" s="126" t="e">
        <f aca="false">IF(AND(P320&lt;&gt;"処遇改善加算Ⅲ",P320&lt;&gt;"処遇改善加算Ⅳ", P320&lt;&gt;"", AU320&lt;&gt;"対象外"), 1,"")</f>
        <v>#N/A</v>
      </c>
      <c r="AW320" s="126" t="e">
        <f aca="false">IFERROR("_"&amp;VLOOKUP(K320, 【参考】数式用３!$AG$2:$AH$48, 2, FALSE), "")))</f>
        <v>#N/A</v>
      </c>
      <c r="AX320" s="560" t="str">
        <f aca="false">IF(AND(P320="処遇改善加算Ⅰ", AL320=""), "未入力","入力済")</f>
        <v>入力済</v>
      </c>
      <c r="AY320" s="560" t="str">
        <f aca="false">G320</f>
        <v/>
      </c>
    </row>
    <row r="321" customFormat="false" ht="14.4" hidden="false" customHeight="true" outlineLevel="0" collapsed="false">
      <c r="A321" s="539"/>
      <c r="B321" s="566"/>
      <c r="C321" s="566"/>
      <c r="D321" s="566"/>
      <c r="E321" s="566"/>
      <c r="F321" s="566"/>
      <c r="G321" s="567"/>
      <c r="H321" s="567"/>
      <c r="I321" s="567"/>
      <c r="J321" s="567"/>
      <c r="K321" s="567"/>
      <c r="L321" s="542"/>
      <c r="M321" s="568"/>
      <c r="N321" s="544"/>
      <c r="O321" s="545"/>
      <c r="P321" s="546"/>
      <c r="Q321" s="547"/>
      <c r="R321" s="548"/>
      <c r="S321" s="549"/>
      <c r="T321" s="550"/>
      <c r="U321" s="549"/>
      <c r="V321" s="550"/>
      <c r="W321" s="549"/>
      <c r="X321" s="550"/>
      <c r="Y321" s="549"/>
      <c r="Z321" s="550"/>
      <c r="AA321" s="550"/>
      <c r="AB321" s="550"/>
      <c r="AC321" s="551"/>
      <c r="AD321" s="552"/>
      <c r="AE321" s="553"/>
      <c r="AF321" s="554"/>
      <c r="AG321" s="552"/>
      <c r="AH321" s="555"/>
      <c r="AI321" s="554"/>
      <c r="AJ321" s="554"/>
      <c r="AK321" s="556"/>
      <c r="AL321" s="557"/>
      <c r="AM321" s="564" t="str">
        <f aca="false">IF(AND(P320&lt;&gt;"", OR(W320&lt;&gt;8,Y320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21" s="559"/>
      <c r="AO321" s="562"/>
      <c r="AP321" s="561"/>
      <c r="AQ321" s="126"/>
      <c r="AR321" s="126"/>
      <c r="AS321" s="126"/>
      <c r="AT321" s="126"/>
      <c r="AU321" s="126"/>
      <c r="AV321" s="126"/>
      <c r="AW321" s="126"/>
      <c r="AX321" s="560"/>
      <c r="AY321" s="560"/>
    </row>
    <row r="322" customFormat="false" ht="14.4" hidden="false" customHeight="true" outlineLevel="0" collapsed="false">
      <c r="A322" s="539"/>
      <c r="B322" s="566"/>
      <c r="C322" s="566"/>
      <c r="D322" s="566"/>
      <c r="E322" s="566"/>
      <c r="F322" s="566"/>
      <c r="G322" s="567"/>
      <c r="H322" s="567"/>
      <c r="I322" s="567"/>
      <c r="J322" s="567"/>
      <c r="K322" s="567"/>
      <c r="L322" s="542"/>
      <c r="M322" s="568"/>
      <c r="N322" s="544"/>
      <c r="O322" s="545"/>
      <c r="P322" s="546"/>
      <c r="Q322" s="547"/>
      <c r="R322" s="548"/>
      <c r="S322" s="549"/>
      <c r="T322" s="550"/>
      <c r="U322" s="549"/>
      <c r="V322" s="550"/>
      <c r="W322" s="549"/>
      <c r="X322" s="550"/>
      <c r="Y322" s="549"/>
      <c r="Z322" s="550"/>
      <c r="AA322" s="550"/>
      <c r="AB322" s="550"/>
      <c r="AC322" s="551"/>
      <c r="AD322" s="552"/>
      <c r="AE322" s="553"/>
      <c r="AF322" s="554"/>
      <c r="AG322" s="552"/>
      <c r="AH322" s="555"/>
      <c r="AI322" s="554"/>
      <c r="AJ322" s="554"/>
      <c r="AK322" s="556"/>
      <c r="AL322" s="557"/>
      <c r="AM322" s="564"/>
      <c r="AN322" s="559"/>
      <c r="AO322" s="562"/>
      <c r="AP322" s="561"/>
      <c r="AQ322" s="126"/>
      <c r="AR322" s="126"/>
      <c r="AS322" s="126"/>
      <c r="AT322" s="126"/>
      <c r="AU322" s="126"/>
      <c r="AV322" s="126"/>
      <c r="AW322" s="126"/>
      <c r="AX322" s="560"/>
      <c r="AY322" s="560"/>
    </row>
    <row r="323" customFormat="false" ht="30" hidden="false" customHeight="true" outlineLevel="0" collapsed="false">
      <c r="A323" s="539"/>
      <c r="B323" s="566"/>
      <c r="C323" s="566"/>
      <c r="D323" s="566"/>
      <c r="E323" s="566"/>
      <c r="F323" s="566"/>
      <c r="G323" s="567"/>
      <c r="H323" s="567"/>
      <c r="I323" s="567"/>
      <c r="J323" s="567"/>
      <c r="K323" s="567"/>
      <c r="L323" s="542"/>
      <c r="M323" s="568"/>
      <c r="N323" s="544"/>
      <c r="O323" s="545"/>
      <c r="P323" s="546"/>
      <c r="Q323" s="547"/>
      <c r="R323" s="548"/>
      <c r="S323" s="549"/>
      <c r="T323" s="550"/>
      <c r="U323" s="549"/>
      <c r="V323" s="550"/>
      <c r="W323" s="549"/>
      <c r="X323" s="550"/>
      <c r="Y323" s="549"/>
      <c r="Z323" s="550"/>
      <c r="AA323" s="550"/>
      <c r="AB323" s="550"/>
      <c r="AC323" s="551"/>
      <c r="AD323" s="552"/>
      <c r="AE323" s="553"/>
      <c r="AF323" s="554"/>
      <c r="AG323" s="552"/>
      <c r="AH323" s="555"/>
      <c r="AI323" s="554"/>
      <c r="AJ323" s="554"/>
      <c r="AK323" s="556"/>
      <c r="AL323" s="557"/>
      <c r="AM323" s="565" t="str">
        <f aca="false">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559"/>
      <c r="AO323" s="562"/>
      <c r="AP323" s="561"/>
      <c r="AQ323" s="126"/>
      <c r="AR323" s="126"/>
      <c r="AS323" s="126"/>
      <c r="AT323" s="126"/>
      <c r="AU323" s="126"/>
      <c r="AV323" s="126"/>
      <c r="AW323" s="126"/>
      <c r="AX323" s="560"/>
      <c r="AY323" s="560"/>
    </row>
    <row r="324" customFormat="false" ht="30" hidden="false" customHeight="true" outlineLevel="0" collapsed="false">
      <c r="A324" s="539" t="n">
        <v>79</v>
      </c>
      <c r="B324" s="566" t="str">
        <f aca="false">IF(基本情報入力シート!B118="", "",基本情報入力シート!B118)</f>
        <v/>
      </c>
      <c r="C324" s="566"/>
      <c r="D324" s="566"/>
      <c r="E324" s="566"/>
      <c r="F324" s="566"/>
      <c r="G324" s="567" t="str">
        <f aca="false">IF(基本情報入力シート!L118="", "",基本情報入力シート!L118)</f>
        <v/>
      </c>
      <c r="H324" s="567" t="str">
        <f aca="false">IF(基本情報入力シート!Q118="", "",基本情報入力シート!Q118)</f>
        <v/>
      </c>
      <c r="I324" s="567" t="str">
        <f aca="false">IF(基本情報入力シート!V118="", "",基本情報入力シート!V118)</f>
        <v/>
      </c>
      <c r="J324" s="567" t="str">
        <f aca="false">IF(基本情報入力シート!W118="", "",基本情報入力シート!W118)</f>
        <v/>
      </c>
      <c r="K324" s="567" t="str">
        <f aca="false">IF(基本情報入力シート!X118="", "",基本情報入力シート!X118)</f>
        <v/>
      </c>
      <c r="L324" s="542" t="str">
        <f aca="false">IF(基本情報入力シート!AC118=0, "",基本情報入力シート!AC118)</f>
        <v/>
      </c>
      <c r="M324" s="568" t="e">
        <f aca="false">IF(基本情報入力シート!AD118="", "",基本情報入力シート!AD118)</f>
        <v>#N/A</v>
      </c>
      <c r="N324" s="544"/>
      <c r="O324" s="545" t="e">
        <f aca="false">IFERROR(VLOOKUP(K324,【参考】数式用３!$A$2:$AD$48,MATCH(N324,【参考】数式用３!$C$4:$AD$4,0)+2,0),"")))</f>
        <v>#N/A</v>
      </c>
      <c r="P324" s="546"/>
      <c r="Q324" s="547" t="e">
        <f aca="false">IFERROR(VLOOKUP(K324,【参考】数式用３!$A$2:$AC$48,MATCH(P324,【参考】数式用３!$C$4:$AC$4,0)+2,0),"")))</f>
        <v>#N/A</v>
      </c>
      <c r="R324" s="548" t="s">
        <v>267</v>
      </c>
      <c r="S324" s="549"/>
      <c r="T324" s="550" t="s">
        <v>268</v>
      </c>
      <c r="U324" s="549"/>
      <c r="V324" s="550" t="s">
        <v>352</v>
      </c>
      <c r="W324" s="549"/>
      <c r="X324" s="550" t="s">
        <v>268</v>
      </c>
      <c r="Y324" s="549"/>
      <c r="Z324" s="550" t="s">
        <v>269</v>
      </c>
      <c r="AA324" s="550" t="s">
        <v>170</v>
      </c>
      <c r="AB324" s="550" t="str">
        <f aca="false">IF(S324&gt;=1,(W324*12+Y324)-(S324*12+U324)+1,"")</f>
        <v/>
      </c>
      <c r="AC324" s="551" t="s">
        <v>353</v>
      </c>
      <c r="AD324" s="552" t="str">
        <f aca="false">IFERROR(ROUNDDOWN(ROUND(L324*Q324,0)*M324,0)*AB324,"")</f>
        <v/>
      </c>
      <c r="AE324" s="553" t="e">
        <f aca="false">IFERROR(ROUNDDOWN(ROUNDDOWN(ROUND(L324*VLOOKUP(K324,【参考】数式用３!$A$2:$AC$48,MATCH("処遇改善加算Ⅳ",【参考】数式用３!$C$4:$O$4,0)+2,0),0)*M324,0)*AB324*0.5,0), "")),0),0),0))</f>
        <v>#N/A</v>
      </c>
      <c r="AF324" s="554"/>
      <c r="AG324" s="552" t="e">
        <f aca="false">IF(AND(AQ324&lt;&gt;"対象外", P324&lt;&gt;""),ROUNDDOWN(ROUND(L324*VLOOKUP(K324,【参考】数式用３!$A$2:$K$48,MATCH("ベア加算あり",【参考】数式用３!$C$4:$K$4,0)+2,0),0)*M324,0)*AB324,"")),0),0))</f>
        <v>#N/A</v>
      </c>
      <c r="AH324" s="555"/>
      <c r="AI324" s="554"/>
      <c r="AJ324" s="554"/>
      <c r="AK324" s="556"/>
      <c r="AL324" s="557"/>
      <c r="AM324" s="558" t="e">
        <f aca="false">IF(Q324="","",IF(Q324&lt;O324,"！加算の要件上は問題ありませんが、令和６年度末の加算率と比較して、令和７年度の加算率が低くなっています。",""))</f>
        <v>#N/A</v>
      </c>
      <c r="AN324" s="559"/>
      <c r="AO324" s="560" t="str">
        <f aca="false">IF(K324&lt;&gt;"","Q列に色付け","")</f>
        <v/>
      </c>
      <c r="AP324" s="561" t="e">
        <f aca="false">IF(AND(AE324&lt;&gt;0,AE324&lt;&gt;""),IF(AF324="○","入力済","未入力"),"")</f>
        <v>#N/A</v>
      </c>
      <c r="AQ324" s="126" t="e">
        <f aca="false">IFERROR((VLOOKUP(N324, 【参考】数式用３!$BE$5:$BE$13, 1,FALSE)), "対象外"))))</f>
        <v>#N/A</v>
      </c>
      <c r="AR324" s="126" t="e">
        <f aca="false">IF(AG324&lt;&gt;"",IF(AH324="○","入力済","未入力"),"")</f>
        <v>#N/A</v>
      </c>
      <c r="AS324" s="126" t="str">
        <f aca="false">IF(AND(P324&lt;&gt;"", AI324=""), "未入力", "入力済")</f>
        <v>入力済</v>
      </c>
      <c r="AT324" s="126" t="str">
        <f aca="false">IF(AND(P324&lt;&gt;"", P324&lt;&gt;"処遇改善加算Ⅳ", AJ324=""), "未入力", "入力済")</f>
        <v>入力済</v>
      </c>
      <c r="AU324" s="126" t="e">
        <f aca="false">IFERROR(VLOOKUP(K324, 【参考】数式用３!$BB$5:$BC$48, 2, FALSE), "")))</f>
        <v>#N/A</v>
      </c>
      <c r="AV324" s="126" t="e">
        <f aca="false">IF(AND(P324&lt;&gt;"処遇改善加算Ⅲ",P324&lt;&gt;"処遇改善加算Ⅳ", P324&lt;&gt;"", AU324&lt;&gt;"対象外"), 1,"")</f>
        <v>#N/A</v>
      </c>
      <c r="AW324" s="126" t="e">
        <f aca="false">IFERROR("_"&amp;VLOOKUP(K324, 【参考】数式用３!$AG$2:$AH$48, 2, FALSE), "")))</f>
        <v>#N/A</v>
      </c>
      <c r="AX324" s="560" t="str">
        <f aca="false">IF(AND(P324="処遇改善加算Ⅰ", AL324=""), "未入力","入力済")</f>
        <v>入力済</v>
      </c>
      <c r="AY324" s="560" t="str">
        <f aca="false">G324</f>
        <v/>
      </c>
    </row>
    <row r="325" customFormat="false" ht="14.4" hidden="false" customHeight="true" outlineLevel="0" collapsed="false">
      <c r="A325" s="539"/>
      <c r="B325" s="566"/>
      <c r="C325" s="566"/>
      <c r="D325" s="566"/>
      <c r="E325" s="566"/>
      <c r="F325" s="566"/>
      <c r="G325" s="567"/>
      <c r="H325" s="567"/>
      <c r="I325" s="567"/>
      <c r="J325" s="567"/>
      <c r="K325" s="567"/>
      <c r="L325" s="542"/>
      <c r="M325" s="568"/>
      <c r="N325" s="544"/>
      <c r="O325" s="545"/>
      <c r="P325" s="546"/>
      <c r="Q325" s="547"/>
      <c r="R325" s="548"/>
      <c r="S325" s="549"/>
      <c r="T325" s="550"/>
      <c r="U325" s="549"/>
      <c r="V325" s="550"/>
      <c r="W325" s="549"/>
      <c r="X325" s="550"/>
      <c r="Y325" s="549"/>
      <c r="Z325" s="550"/>
      <c r="AA325" s="550"/>
      <c r="AB325" s="550"/>
      <c r="AC325" s="551"/>
      <c r="AD325" s="552"/>
      <c r="AE325" s="553"/>
      <c r="AF325" s="554"/>
      <c r="AG325" s="552"/>
      <c r="AH325" s="555"/>
      <c r="AI325" s="554"/>
      <c r="AJ325" s="554"/>
      <c r="AK325" s="556"/>
      <c r="AL325" s="557"/>
      <c r="AM325" s="564" t="str">
        <f aca="false">IF(AND(P324&lt;&gt;"", OR(W324&lt;&gt;8,Y324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25" s="559"/>
      <c r="AO325" s="560"/>
      <c r="AP325" s="561"/>
      <c r="AQ325" s="126"/>
      <c r="AR325" s="126"/>
      <c r="AS325" s="126"/>
      <c r="AT325" s="126"/>
      <c r="AU325" s="126"/>
      <c r="AV325" s="126"/>
      <c r="AW325" s="126"/>
      <c r="AX325" s="560"/>
      <c r="AY325" s="560"/>
    </row>
    <row r="326" customFormat="false" ht="14.4" hidden="false" customHeight="true" outlineLevel="0" collapsed="false">
      <c r="A326" s="539"/>
      <c r="B326" s="566"/>
      <c r="C326" s="566"/>
      <c r="D326" s="566"/>
      <c r="E326" s="566"/>
      <c r="F326" s="566"/>
      <c r="G326" s="567"/>
      <c r="H326" s="567"/>
      <c r="I326" s="567"/>
      <c r="J326" s="567"/>
      <c r="K326" s="567"/>
      <c r="L326" s="542"/>
      <c r="M326" s="568"/>
      <c r="N326" s="544"/>
      <c r="O326" s="545"/>
      <c r="P326" s="546"/>
      <c r="Q326" s="547"/>
      <c r="R326" s="548"/>
      <c r="S326" s="549"/>
      <c r="T326" s="550"/>
      <c r="U326" s="549"/>
      <c r="V326" s="550"/>
      <c r="W326" s="549"/>
      <c r="X326" s="550"/>
      <c r="Y326" s="549"/>
      <c r="Z326" s="550"/>
      <c r="AA326" s="550"/>
      <c r="AB326" s="550"/>
      <c r="AC326" s="551"/>
      <c r="AD326" s="552"/>
      <c r="AE326" s="553"/>
      <c r="AF326" s="554"/>
      <c r="AG326" s="552"/>
      <c r="AH326" s="555"/>
      <c r="AI326" s="554"/>
      <c r="AJ326" s="554"/>
      <c r="AK326" s="556"/>
      <c r="AL326" s="557"/>
      <c r="AM326" s="564"/>
      <c r="AN326" s="559"/>
      <c r="AO326" s="560"/>
      <c r="AP326" s="561"/>
      <c r="AQ326" s="126"/>
      <c r="AR326" s="126"/>
      <c r="AS326" s="126"/>
      <c r="AT326" s="126"/>
      <c r="AU326" s="126"/>
      <c r="AV326" s="126"/>
      <c r="AW326" s="126"/>
      <c r="AX326" s="560"/>
      <c r="AY326" s="560"/>
    </row>
    <row r="327" customFormat="false" ht="30" hidden="false" customHeight="true" outlineLevel="0" collapsed="false">
      <c r="A327" s="539"/>
      <c r="B327" s="566"/>
      <c r="C327" s="566"/>
      <c r="D327" s="566"/>
      <c r="E327" s="566"/>
      <c r="F327" s="566"/>
      <c r="G327" s="567"/>
      <c r="H327" s="567"/>
      <c r="I327" s="567"/>
      <c r="J327" s="567"/>
      <c r="K327" s="567"/>
      <c r="L327" s="542"/>
      <c r="M327" s="568"/>
      <c r="N327" s="544"/>
      <c r="O327" s="545"/>
      <c r="P327" s="546"/>
      <c r="Q327" s="547"/>
      <c r="R327" s="548"/>
      <c r="S327" s="549"/>
      <c r="T327" s="550"/>
      <c r="U327" s="549"/>
      <c r="V327" s="550"/>
      <c r="W327" s="549"/>
      <c r="X327" s="550"/>
      <c r="Y327" s="549"/>
      <c r="Z327" s="550"/>
      <c r="AA327" s="550"/>
      <c r="AB327" s="550"/>
      <c r="AC327" s="551"/>
      <c r="AD327" s="552"/>
      <c r="AE327" s="553"/>
      <c r="AF327" s="554"/>
      <c r="AG327" s="552"/>
      <c r="AH327" s="555"/>
      <c r="AI327" s="554"/>
      <c r="AJ327" s="554"/>
      <c r="AK327" s="556"/>
      <c r="AL327" s="557"/>
      <c r="AM327" s="565" t="str">
        <f aca="false">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559"/>
      <c r="AO327" s="560"/>
      <c r="AP327" s="561"/>
      <c r="AQ327" s="126"/>
      <c r="AR327" s="126"/>
      <c r="AS327" s="126"/>
      <c r="AT327" s="126"/>
      <c r="AU327" s="126"/>
      <c r="AV327" s="126"/>
      <c r="AW327" s="126"/>
      <c r="AX327" s="560"/>
      <c r="AY327" s="560"/>
    </row>
    <row r="328" customFormat="false" ht="30" hidden="false" customHeight="true" outlineLevel="0" collapsed="false">
      <c r="A328" s="539" t="n">
        <v>80</v>
      </c>
      <c r="B328" s="566" t="str">
        <f aca="false">IF(基本情報入力シート!B119="", "",基本情報入力シート!B119)</f>
        <v/>
      </c>
      <c r="C328" s="566"/>
      <c r="D328" s="566"/>
      <c r="E328" s="566"/>
      <c r="F328" s="566"/>
      <c r="G328" s="567" t="str">
        <f aca="false">IF(基本情報入力シート!L119="", "",基本情報入力シート!L119)</f>
        <v/>
      </c>
      <c r="H328" s="567" t="str">
        <f aca="false">IF(基本情報入力シート!Q119="", "",基本情報入力シート!Q119)</f>
        <v/>
      </c>
      <c r="I328" s="567" t="str">
        <f aca="false">IF(基本情報入力シート!V119="", "",基本情報入力シート!V119)</f>
        <v/>
      </c>
      <c r="J328" s="567" t="str">
        <f aca="false">IF(基本情報入力シート!W119="", "",基本情報入力シート!W119)</f>
        <v/>
      </c>
      <c r="K328" s="567" t="str">
        <f aca="false">IF(基本情報入力シート!X119="", "",基本情報入力シート!X119)</f>
        <v/>
      </c>
      <c r="L328" s="542" t="str">
        <f aca="false">IF(基本情報入力シート!AC119=0, "",基本情報入力シート!AC119)</f>
        <v/>
      </c>
      <c r="M328" s="568" t="e">
        <f aca="false">IF(基本情報入力シート!AD119="", "",基本情報入力シート!AD119)</f>
        <v>#N/A</v>
      </c>
      <c r="N328" s="544"/>
      <c r="O328" s="545" t="e">
        <f aca="false">IFERROR(VLOOKUP(K328,【参考】数式用３!$A$2:$AD$48,MATCH(N328,【参考】数式用３!$C$4:$AD$4,0)+2,0),"")))</f>
        <v>#N/A</v>
      </c>
      <c r="P328" s="546"/>
      <c r="Q328" s="547" t="e">
        <f aca="false">IFERROR(VLOOKUP(K328,【参考】数式用３!$A$2:$AC$48,MATCH(P328,【参考】数式用３!$C$4:$AC$4,0)+2,0),"")))</f>
        <v>#N/A</v>
      </c>
      <c r="R328" s="548" t="s">
        <v>267</v>
      </c>
      <c r="S328" s="549"/>
      <c r="T328" s="550" t="s">
        <v>268</v>
      </c>
      <c r="U328" s="549"/>
      <c r="V328" s="550" t="s">
        <v>352</v>
      </c>
      <c r="W328" s="549"/>
      <c r="X328" s="550" t="s">
        <v>268</v>
      </c>
      <c r="Y328" s="549"/>
      <c r="Z328" s="550" t="s">
        <v>269</v>
      </c>
      <c r="AA328" s="550" t="s">
        <v>170</v>
      </c>
      <c r="AB328" s="550" t="str">
        <f aca="false">IF(S328&gt;=1,(W328*12+Y328)-(S328*12+U328)+1,"")</f>
        <v/>
      </c>
      <c r="AC328" s="551" t="s">
        <v>353</v>
      </c>
      <c r="AD328" s="552" t="str">
        <f aca="false">IFERROR(ROUNDDOWN(ROUND(L328*Q328,0)*M328,0)*AB328,"")</f>
        <v/>
      </c>
      <c r="AE328" s="553" t="e">
        <f aca="false">IFERROR(ROUNDDOWN(ROUNDDOWN(ROUND(L328*VLOOKUP(K328,【参考】数式用３!$A$2:$AC$48,MATCH("処遇改善加算Ⅳ",【参考】数式用３!$C$4:$O$4,0)+2,0),0)*M328,0)*AB328*0.5,0), "")),0),0),0))</f>
        <v>#N/A</v>
      </c>
      <c r="AF328" s="554"/>
      <c r="AG328" s="552" t="e">
        <f aca="false">IF(AND(AQ328&lt;&gt;"対象外", P328&lt;&gt;""),ROUNDDOWN(ROUND(L328*VLOOKUP(K328,【参考】数式用３!$A$2:$K$48,MATCH("ベア加算あり",【参考】数式用３!$C$4:$K$4,0)+2,0),0)*M328,0)*AB328,"")),0),0))</f>
        <v>#N/A</v>
      </c>
      <c r="AH328" s="555"/>
      <c r="AI328" s="554"/>
      <c r="AJ328" s="554"/>
      <c r="AK328" s="556"/>
      <c r="AL328" s="557"/>
      <c r="AM328" s="558" t="e">
        <f aca="false">IF(Q328="","",IF(Q328&lt;O328,"！加算の要件上は問題ありませんが、令和６年度末の加算率と比較して、令和７年度の加算率が低くなっています。",""))</f>
        <v>#N/A</v>
      </c>
      <c r="AN328" s="559"/>
      <c r="AO328" s="576" t="str">
        <f aca="false">IF(K328&lt;&gt;"","Q列に色付け","")</f>
        <v/>
      </c>
      <c r="AP328" s="561" t="e">
        <f aca="false">IF(AND(AE328&lt;&gt;0,AE328&lt;&gt;""),IF(AF328="○","入力済","未入力"),"")</f>
        <v>#N/A</v>
      </c>
      <c r="AQ328" s="126" t="e">
        <f aca="false">IFERROR((VLOOKUP(N328, 【参考】数式用３!$BE$5:$BE$13, 1,FALSE)), "対象外"))))</f>
        <v>#N/A</v>
      </c>
      <c r="AR328" s="126" t="e">
        <f aca="false">IF(AG328&lt;&gt;"",IF(AH328="○","入力済","未入力"),"")</f>
        <v>#N/A</v>
      </c>
      <c r="AS328" s="126" t="str">
        <f aca="false">IF(AND(P328&lt;&gt;"", AI328=""), "未入力", "入力済")</f>
        <v>入力済</v>
      </c>
      <c r="AT328" s="126" t="str">
        <f aca="false">IF(AND(P328&lt;&gt;"", P328&lt;&gt;"処遇改善加算Ⅳ", AJ328=""), "未入力", "入力済")</f>
        <v>入力済</v>
      </c>
      <c r="AU328" s="126" t="e">
        <f aca="false">IFERROR(VLOOKUP(K328, 【参考】数式用３!$BB$5:$BC$48, 2, FALSE), "")))</f>
        <v>#N/A</v>
      </c>
      <c r="AV328" s="126" t="e">
        <f aca="false">IF(AND(P328&lt;&gt;"処遇改善加算Ⅲ",P328&lt;&gt;"処遇改善加算Ⅳ", P328&lt;&gt;"", AU328&lt;&gt;"対象外"), 1,"")</f>
        <v>#N/A</v>
      </c>
      <c r="AW328" s="126" t="e">
        <f aca="false">IFERROR("_"&amp;VLOOKUP(K328, 【参考】数式用３!$AG$2:$AH$48, 2, FALSE), "")))</f>
        <v>#N/A</v>
      </c>
      <c r="AX328" s="560" t="str">
        <f aca="false">IF(AND(P328="処遇改善加算Ⅰ", AL328=""), "未入力","入力済")</f>
        <v>入力済</v>
      </c>
      <c r="AY328" s="560" t="str">
        <f aca="false">G328</f>
        <v/>
      </c>
    </row>
    <row r="329" customFormat="false" ht="14.4" hidden="false" customHeight="true" outlineLevel="0" collapsed="false">
      <c r="A329" s="539"/>
      <c r="B329" s="566"/>
      <c r="C329" s="566"/>
      <c r="D329" s="566"/>
      <c r="E329" s="566"/>
      <c r="F329" s="566"/>
      <c r="G329" s="567"/>
      <c r="H329" s="567"/>
      <c r="I329" s="567"/>
      <c r="J329" s="567"/>
      <c r="K329" s="567"/>
      <c r="L329" s="542"/>
      <c r="M329" s="568"/>
      <c r="N329" s="544"/>
      <c r="O329" s="545"/>
      <c r="P329" s="546"/>
      <c r="Q329" s="547"/>
      <c r="R329" s="548"/>
      <c r="S329" s="549"/>
      <c r="T329" s="550"/>
      <c r="U329" s="549"/>
      <c r="V329" s="550"/>
      <c r="W329" s="549"/>
      <c r="X329" s="550"/>
      <c r="Y329" s="549"/>
      <c r="Z329" s="550"/>
      <c r="AA329" s="550"/>
      <c r="AB329" s="550"/>
      <c r="AC329" s="551"/>
      <c r="AD329" s="552"/>
      <c r="AE329" s="553"/>
      <c r="AF329" s="554"/>
      <c r="AG329" s="552"/>
      <c r="AH329" s="555"/>
      <c r="AI329" s="554"/>
      <c r="AJ329" s="554"/>
      <c r="AK329" s="556"/>
      <c r="AL329" s="557"/>
      <c r="AM329" s="564" t="str">
        <f aca="false">IF(AND(P328&lt;&gt;"", OR(W328&lt;&gt;8,Y328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29" s="559"/>
      <c r="AO329" s="576"/>
      <c r="AP329" s="561"/>
      <c r="AQ329" s="126"/>
      <c r="AR329" s="126"/>
      <c r="AS329" s="126"/>
      <c r="AT329" s="126"/>
      <c r="AU329" s="126"/>
      <c r="AV329" s="126"/>
      <c r="AW329" s="126"/>
      <c r="AX329" s="560"/>
      <c r="AY329" s="560"/>
    </row>
    <row r="330" customFormat="false" ht="14.4" hidden="false" customHeight="true" outlineLevel="0" collapsed="false">
      <c r="A330" s="539"/>
      <c r="B330" s="566"/>
      <c r="C330" s="566"/>
      <c r="D330" s="566"/>
      <c r="E330" s="566"/>
      <c r="F330" s="566"/>
      <c r="G330" s="567"/>
      <c r="H330" s="567"/>
      <c r="I330" s="567"/>
      <c r="J330" s="567"/>
      <c r="K330" s="567"/>
      <c r="L330" s="542"/>
      <c r="M330" s="568"/>
      <c r="N330" s="544"/>
      <c r="O330" s="545"/>
      <c r="P330" s="546"/>
      <c r="Q330" s="547"/>
      <c r="R330" s="548"/>
      <c r="S330" s="549"/>
      <c r="T330" s="550"/>
      <c r="U330" s="549"/>
      <c r="V330" s="550"/>
      <c r="W330" s="549"/>
      <c r="X330" s="550"/>
      <c r="Y330" s="549"/>
      <c r="Z330" s="550"/>
      <c r="AA330" s="550"/>
      <c r="AB330" s="550"/>
      <c r="AC330" s="551"/>
      <c r="AD330" s="552"/>
      <c r="AE330" s="553"/>
      <c r="AF330" s="554"/>
      <c r="AG330" s="552"/>
      <c r="AH330" s="555"/>
      <c r="AI330" s="554"/>
      <c r="AJ330" s="554"/>
      <c r="AK330" s="556"/>
      <c r="AL330" s="557"/>
      <c r="AM330" s="564"/>
      <c r="AN330" s="559"/>
      <c r="AO330" s="576"/>
      <c r="AP330" s="561"/>
      <c r="AQ330" s="126"/>
      <c r="AR330" s="126"/>
      <c r="AS330" s="126"/>
      <c r="AT330" s="126"/>
      <c r="AU330" s="126"/>
      <c r="AV330" s="126"/>
      <c r="AW330" s="126"/>
      <c r="AX330" s="560"/>
      <c r="AY330" s="560"/>
    </row>
    <row r="331" customFormat="false" ht="30" hidden="false" customHeight="true" outlineLevel="0" collapsed="false">
      <c r="A331" s="539"/>
      <c r="B331" s="566"/>
      <c r="C331" s="566"/>
      <c r="D331" s="566"/>
      <c r="E331" s="566"/>
      <c r="F331" s="566"/>
      <c r="G331" s="567"/>
      <c r="H331" s="567"/>
      <c r="I331" s="567"/>
      <c r="J331" s="567"/>
      <c r="K331" s="567"/>
      <c r="L331" s="542"/>
      <c r="M331" s="568"/>
      <c r="N331" s="544"/>
      <c r="O331" s="545"/>
      <c r="P331" s="546"/>
      <c r="Q331" s="547"/>
      <c r="R331" s="548"/>
      <c r="S331" s="549"/>
      <c r="T331" s="550"/>
      <c r="U331" s="549"/>
      <c r="V331" s="550"/>
      <c r="W331" s="549"/>
      <c r="X331" s="550"/>
      <c r="Y331" s="549"/>
      <c r="Z331" s="550"/>
      <c r="AA331" s="550"/>
      <c r="AB331" s="550"/>
      <c r="AC331" s="551"/>
      <c r="AD331" s="552"/>
      <c r="AE331" s="553"/>
      <c r="AF331" s="554"/>
      <c r="AG331" s="552"/>
      <c r="AH331" s="555"/>
      <c r="AI331" s="554"/>
      <c r="AJ331" s="554"/>
      <c r="AK331" s="556"/>
      <c r="AL331" s="557"/>
      <c r="AM331" s="565" t="str">
        <f aca="false">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559"/>
      <c r="AO331" s="576"/>
      <c r="AP331" s="561"/>
      <c r="AQ331" s="126"/>
      <c r="AR331" s="126"/>
      <c r="AS331" s="126"/>
      <c r="AT331" s="126"/>
      <c r="AU331" s="126"/>
      <c r="AV331" s="126"/>
      <c r="AW331" s="126"/>
      <c r="AX331" s="560"/>
      <c r="AY331" s="560"/>
    </row>
    <row r="332" customFormat="false" ht="30" hidden="false" customHeight="true" outlineLevel="0" collapsed="false">
      <c r="A332" s="539" t="n">
        <v>81</v>
      </c>
      <c r="B332" s="566" t="str">
        <f aca="false">IF(基本情報入力シート!B120="", "",基本情報入力シート!B120)</f>
        <v/>
      </c>
      <c r="C332" s="566"/>
      <c r="D332" s="566"/>
      <c r="E332" s="566"/>
      <c r="F332" s="566"/>
      <c r="G332" s="567" t="str">
        <f aca="false">IF(基本情報入力シート!L120="", "",基本情報入力シート!L120)</f>
        <v/>
      </c>
      <c r="H332" s="567" t="str">
        <f aca="false">IF(基本情報入力シート!Q120="", "",基本情報入力シート!Q120)</f>
        <v/>
      </c>
      <c r="I332" s="567" t="str">
        <f aca="false">IF(基本情報入力シート!V120="", "",基本情報入力シート!V120)</f>
        <v/>
      </c>
      <c r="J332" s="567" t="str">
        <f aca="false">IF(基本情報入力シート!W120="", "",基本情報入力シート!W120)</f>
        <v/>
      </c>
      <c r="K332" s="567" t="str">
        <f aca="false">IF(基本情報入力シート!X120="", "",基本情報入力シート!X120)</f>
        <v/>
      </c>
      <c r="L332" s="542" t="str">
        <f aca="false">IF(基本情報入力シート!AC120=0, "",基本情報入力シート!AC120)</f>
        <v/>
      </c>
      <c r="M332" s="568" t="e">
        <f aca="false">IF(基本情報入力シート!AD120="", "",基本情報入力シート!AD120)</f>
        <v>#N/A</v>
      </c>
      <c r="N332" s="544"/>
      <c r="O332" s="545" t="e">
        <f aca="false">IFERROR(VLOOKUP(K332,【参考】数式用３!$A$2:$AD$48,MATCH(N332,【参考】数式用３!$C$4:$AD$4,0)+2,0),"")))</f>
        <v>#N/A</v>
      </c>
      <c r="P332" s="546"/>
      <c r="Q332" s="547" t="e">
        <f aca="false">IFERROR(VLOOKUP(K332,【参考】数式用３!$A$2:$AC$48,MATCH(P332,【参考】数式用３!$C$4:$AC$4,0)+2,0),"")))</f>
        <v>#N/A</v>
      </c>
      <c r="R332" s="548" t="s">
        <v>267</v>
      </c>
      <c r="S332" s="549"/>
      <c r="T332" s="550" t="s">
        <v>268</v>
      </c>
      <c r="U332" s="549"/>
      <c r="V332" s="550" t="s">
        <v>352</v>
      </c>
      <c r="W332" s="549"/>
      <c r="X332" s="550" t="s">
        <v>268</v>
      </c>
      <c r="Y332" s="549"/>
      <c r="Z332" s="550" t="s">
        <v>269</v>
      </c>
      <c r="AA332" s="550" t="s">
        <v>170</v>
      </c>
      <c r="AB332" s="550" t="str">
        <f aca="false">IF(S332&gt;=1,(W332*12+Y332)-(S332*12+U332)+1,"")</f>
        <v/>
      </c>
      <c r="AC332" s="551" t="s">
        <v>353</v>
      </c>
      <c r="AD332" s="552" t="str">
        <f aca="false">IFERROR(ROUNDDOWN(ROUND(L332*Q332,0)*M332,0)*AB332,"")</f>
        <v/>
      </c>
      <c r="AE332" s="553" t="e">
        <f aca="false">IFERROR(ROUNDDOWN(ROUNDDOWN(ROUND(L332*VLOOKUP(K332,【参考】数式用３!$A$2:$AC$48,MATCH("処遇改善加算Ⅳ",【参考】数式用３!$C$4:$O$4,0)+2,0),0)*M332,0)*AB332*0.5,0), "")),0),0),0))</f>
        <v>#N/A</v>
      </c>
      <c r="AF332" s="554"/>
      <c r="AG332" s="552" t="e">
        <f aca="false">IF(AND(AQ332&lt;&gt;"対象外", P332&lt;&gt;""),ROUNDDOWN(ROUND(L332*VLOOKUP(K332,【参考】数式用３!$A$2:$K$48,MATCH("ベア加算あり",【参考】数式用３!$C$4:$K$4,0)+2,0),0)*M332,0)*AB332,"")),0),0))</f>
        <v>#N/A</v>
      </c>
      <c r="AH332" s="555"/>
      <c r="AI332" s="554"/>
      <c r="AJ332" s="554"/>
      <c r="AK332" s="556"/>
      <c r="AL332" s="557"/>
      <c r="AM332" s="558" t="e">
        <f aca="false">IF(Q332="","",IF(Q332&lt;O332,"！加算の要件上は問題ありませんが、令和６年度末の加算率と比較して、令和７年度の加算率が低くなっています。",""))</f>
        <v>#N/A</v>
      </c>
      <c r="AN332" s="559"/>
      <c r="AO332" s="560" t="str">
        <f aca="false">IF(K332&lt;&gt;"","Q列に色付け","")</f>
        <v/>
      </c>
      <c r="AP332" s="561" t="e">
        <f aca="false">IF(AND(AE332&lt;&gt;0,AE332&lt;&gt;""),IF(AF332="○","入力済","未入力"),"")</f>
        <v>#N/A</v>
      </c>
      <c r="AQ332" s="126" t="e">
        <f aca="false">IFERROR((VLOOKUP(N332, 【参考】数式用３!$BE$5:$BE$13, 1,FALSE)), "対象外"))))</f>
        <v>#N/A</v>
      </c>
      <c r="AR332" s="126" t="e">
        <f aca="false">IF(AG332&lt;&gt;"",IF(AH332="○","入力済","未入力"),"")</f>
        <v>#N/A</v>
      </c>
      <c r="AS332" s="126" t="str">
        <f aca="false">IF(AND(P332&lt;&gt;"", AI332=""), "未入力", "入力済")</f>
        <v>入力済</v>
      </c>
      <c r="AT332" s="126" t="str">
        <f aca="false">IF(AND(P332&lt;&gt;"", P332&lt;&gt;"処遇改善加算Ⅳ", AJ332=""), "未入力", "入力済")</f>
        <v>入力済</v>
      </c>
      <c r="AU332" s="126" t="e">
        <f aca="false">IFERROR(VLOOKUP(K332, 【参考】数式用３!$BB$5:$BC$48, 2, FALSE), "")))</f>
        <v>#N/A</v>
      </c>
      <c r="AV332" s="126" t="e">
        <f aca="false">IF(AND(P332&lt;&gt;"処遇改善加算Ⅲ",P332&lt;&gt;"処遇改善加算Ⅳ", P332&lt;&gt;"", AU332&lt;&gt;"対象外"), 1,"")</f>
        <v>#N/A</v>
      </c>
      <c r="AW332" s="126" t="e">
        <f aca="false">IFERROR("_"&amp;VLOOKUP(K332, 【参考】数式用３!$AG$2:$AH$48, 2, FALSE), "")))</f>
        <v>#N/A</v>
      </c>
      <c r="AX332" s="560" t="str">
        <f aca="false">IF(AND(P332="処遇改善加算Ⅰ", AL332=""), "未入力","入力済")</f>
        <v>入力済</v>
      </c>
      <c r="AY332" s="560" t="str">
        <f aca="false">G332</f>
        <v/>
      </c>
    </row>
    <row r="333" customFormat="false" ht="14.4" hidden="false" customHeight="true" outlineLevel="0" collapsed="false">
      <c r="A333" s="539"/>
      <c r="B333" s="566"/>
      <c r="C333" s="566"/>
      <c r="D333" s="566"/>
      <c r="E333" s="566"/>
      <c r="F333" s="566"/>
      <c r="G333" s="567"/>
      <c r="H333" s="567"/>
      <c r="I333" s="567"/>
      <c r="J333" s="567"/>
      <c r="K333" s="567"/>
      <c r="L333" s="542"/>
      <c r="M333" s="568"/>
      <c r="N333" s="544"/>
      <c r="O333" s="545"/>
      <c r="P333" s="546"/>
      <c r="Q333" s="547"/>
      <c r="R333" s="548"/>
      <c r="S333" s="549"/>
      <c r="T333" s="550"/>
      <c r="U333" s="549"/>
      <c r="V333" s="550"/>
      <c r="W333" s="549"/>
      <c r="X333" s="550"/>
      <c r="Y333" s="549"/>
      <c r="Z333" s="550"/>
      <c r="AA333" s="550"/>
      <c r="AB333" s="550"/>
      <c r="AC333" s="551"/>
      <c r="AD333" s="552"/>
      <c r="AE333" s="553"/>
      <c r="AF333" s="554"/>
      <c r="AG333" s="552"/>
      <c r="AH333" s="555"/>
      <c r="AI333" s="554"/>
      <c r="AJ333" s="554"/>
      <c r="AK333" s="556"/>
      <c r="AL333" s="557"/>
      <c r="AM333" s="564" t="str">
        <f aca="false">IF(AND(P332&lt;&gt;"", OR(W332&lt;&gt;8,Y332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33" s="559"/>
      <c r="AO333" s="560"/>
      <c r="AP333" s="561"/>
      <c r="AQ333" s="126"/>
      <c r="AR333" s="126"/>
      <c r="AS333" s="126"/>
      <c r="AT333" s="126"/>
      <c r="AU333" s="126"/>
      <c r="AV333" s="126"/>
      <c r="AW333" s="126"/>
      <c r="AX333" s="560"/>
      <c r="AY333" s="560"/>
    </row>
    <row r="334" customFormat="false" ht="14.4" hidden="false" customHeight="true" outlineLevel="0" collapsed="false">
      <c r="A334" s="539"/>
      <c r="B334" s="566"/>
      <c r="C334" s="566"/>
      <c r="D334" s="566"/>
      <c r="E334" s="566"/>
      <c r="F334" s="566"/>
      <c r="G334" s="567"/>
      <c r="H334" s="567"/>
      <c r="I334" s="567"/>
      <c r="J334" s="567"/>
      <c r="K334" s="567"/>
      <c r="L334" s="542"/>
      <c r="M334" s="568"/>
      <c r="N334" s="544"/>
      <c r="O334" s="545"/>
      <c r="P334" s="546"/>
      <c r="Q334" s="547"/>
      <c r="R334" s="548"/>
      <c r="S334" s="549"/>
      <c r="T334" s="550"/>
      <c r="U334" s="549"/>
      <c r="V334" s="550"/>
      <c r="W334" s="549"/>
      <c r="X334" s="550"/>
      <c r="Y334" s="549"/>
      <c r="Z334" s="550"/>
      <c r="AA334" s="550"/>
      <c r="AB334" s="550"/>
      <c r="AC334" s="551"/>
      <c r="AD334" s="552"/>
      <c r="AE334" s="553"/>
      <c r="AF334" s="554"/>
      <c r="AG334" s="552"/>
      <c r="AH334" s="555"/>
      <c r="AI334" s="554"/>
      <c r="AJ334" s="554"/>
      <c r="AK334" s="556"/>
      <c r="AL334" s="557"/>
      <c r="AM334" s="564"/>
      <c r="AN334" s="559"/>
      <c r="AO334" s="560"/>
      <c r="AP334" s="561"/>
      <c r="AQ334" s="126"/>
      <c r="AR334" s="126"/>
      <c r="AS334" s="126"/>
      <c r="AT334" s="126"/>
      <c r="AU334" s="126"/>
      <c r="AV334" s="126"/>
      <c r="AW334" s="126"/>
      <c r="AX334" s="560"/>
      <c r="AY334" s="560"/>
    </row>
    <row r="335" customFormat="false" ht="30" hidden="false" customHeight="true" outlineLevel="0" collapsed="false">
      <c r="A335" s="539"/>
      <c r="B335" s="566"/>
      <c r="C335" s="566"/>
      <c r="D335" s="566"/>
      <c r="E335" s="566"/>
      <c r="F335" s="566"/>
      <c r="G335" s="567"/>
      <c r="H335" s="567"/>
      <c r="I335" s="567"/>
      <c r="J335" s="567"/>
      <c r="K335" s="567"/>
      <c r="L335" s="542"/>
      <c r="M335" s="568"/>
      <c r="N335" s="544"/>
      <c r="O335" s="545"/>
      <c r="P335" s="546"/>
      <c r="Q335" s="547"/>
      <c r="R335" s="548"/>
      <c r="S335" s="549"/>
      <c r="T335" s="550"/>
      <c r="U335" s="549"/>
      <c r="V335" s="550"/>
      <c r="W335" s="549"/>
      <c r="X335" s="550"/>
      <c r="Y335" s="549"/>
      <c r="Z335" s="550"/>
      <c r="AA335" s="550"/>
      <c r="AB335" s="550"/>
      <c r="AC335" s="551"/>
      <c r="AD335" s="552"/>
      <c r="AE335" s="553"/>
      <c r="AF335" s="554"/>
      <c r="AG335" s="552"/>
      <c r="AH335" s="555"/>
      <c r="AI335" s="554"/>
      <c r="AJ335" s="554"/>
      <c r="AK335" s="556"/>
      <c r="AL335" s="557"/>
      <c r="AM335" s="565" t="str">
        <f aca="false">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559"/>
      <c r="AO335" s="560"/>
      <c r="AP335" s="561"/>
      <c r="AQ335" s="126"/>
      <c r="AR335" s="126"/>
      <c r="AS335" s="126"/>
      <c r="AT335" s="126"/>
      <c r="AU335" s="126"/>
      <c r="AV335" s="126"/>
      <c r="AW335" s="126"/>
      <c r="AX335" s="560"/>
      <c r="AY335" s="560"/>
    </row>
    <row r="336" customFormat="false" ht="30" hidden="false" customHeight="true" outlineLevel="0" collapsed="false">
      <c r="A336" s="539" t="n">
        <v>82</v>
      </c>
      <c r="B336" s="566" t="str">
        <f aca="false">IF(基本情報入力シート!B121="", "",基本情報入力シート!B121)</f>
        <v/>
      </c>
      <c r="C336" s="566"/>
      <c r="D336" s="566"/>
      <c r="E336" s="566"/>
      <c r="F336" s="566"/>
      <c r="G336" s="567" t="str">
        <f aca="false">IF(基本情報入力シート!L121="", "",基本情報入力シート!L121)</f>
        <v/>
      </c>
      <c r="H336" s="567" t="str">
        <f aca="false">IF(基本情報入力シート!Q121="", "",基本情報入力シート!Q121)</f>
        <v/>
      </c>
      <c r="I336" s="567" t="str">
        <f aca="false">IF(基本情報入力シート!V121="", "",基本情報入力シート!V121)</f>
        <v/>
      </c>
      <c r="J336" s="567" t="str">
        <f aca="false">IF(基本情報入力シート!W121="", "",基本情報入力シート!W121)</f>
        <v/>
      </c>
      <c r="K336" s="567" t="str">
        <f aca="false">IF(基本情報入力シート!X121="", "",基本情報入力シート!X121)</f>
        <v/>
      </c>
      <c r="L336" s="542" t="str">
        <f aca="false">IF(基本情報入力シート!AC121=0, "",基本情報入力シート!AC121)</f>
        <v/>
      </c>
      <c r="M336" s="568" t="e">
        <f aca="false">IF(基本情報入力シート!AD121="", "",基本情報入力シート!AD121)</f>
        <v>#N/A</v>
      </c>
      <c r="N336" s="544"/>
      <c r="O336" s="545" t="e">
        <f aca="false">IFERROR(VLOOKUP(K336,【参考】数式用３!$A$2:$AD$48,MATCH(N336,【参考】数式用３!$C$4:$AD$4,0)+2,0),"")))</f>
        <v>#N/A</v>
      </c>
      <c r="P336" s="546"/>
      <c r="Q336" s="547" t="e">
        <f aca="false">IFERROR(VLOOKUP(K336,【参考】数式用３!$A$2:$AC$48,MATCH(P336,【参考】数式用３!$C$4:$AC$4,0)+2,0),"")))</f>
        <v>#N/A</v>
      </c>
      <c r="R336" s="548" t="s">
        <v>267</v>
      </c>
      <c r="S336" s="549"/>
      <c r="T336" s="550" t="s">
        <v>268</v>
      </c>
      <c r="U336" s="549"/>
      <c r="V336" s="550" t="s">
        <v>352</v>
      </c>
      <c r="W336" s="549"/>
      <c r="X336" s="550" t="s">
        <v>268</v>
      </c>
      <c r="Y336" s="549"/>
      <c r="Z336" s="550" t="s">
        <v>269</v>
      </c>
      <c r="AA336" s="550" t="s">
        <v>170</v>
      </c>
      <c r="AB336" s="550" t="str">
        <f aca="false">IF(S336&gt;=1,(W336*12+Y336)-(S336*12+U336)+1,"")</f>
        <v/>
      </c>
      <c r="AC336" s="551" t="s">
        <v>353</v>
      </c>
      <c r="AD336" s="552" t="str">
        <f aca="false">IFERROR(ROUNDDOWN(ROUND(L336*Q336,0)*M336,0)*AB336,"")</f>
        <v/>
      </c>
      <c r="AE336" s="553" t="e">
        <f aca="false">IFERROR(ROUNDDOWN(ROUNDDOWN(ROUND(L336*VLOOKUP(K336,【参考】数式用３!$A$2:$AC$48,MATCH("処遇改善加算Ⅳ",【参考】数式用３!$C$4:$O$4,0)+2,0),0)*M336,0)*AB336*0.5,0), "")),0),0),0))</f>
        <v>#N/A</v>
      </c>
      <c r="AF336" s="554"/>
      <c r="AG336" s="552" t="e">
        <f aca="false">IF(AND(AQ336&lt;&gt;"対象外", P336&lt;&gt;""),ROUNDDOWN(ROUND(L336*VLOOKUP(K336,【参考】数式用３!$A$2:$K$48,MATCH("ベア加算あり",【参考】数式用３!$C$4:$K$4,0)+2,0),0)*M336,0)*AB336,"")),0),0))</f>
        <v>#N/A</v>
      </c>
      <c r="AH336" s="555"/>
      <c r="AI336" s="554"/>
      <c r="AJ336" s="554"/>
      <c r="AK336" s="556"/>
      <c r="AL336" s="557"/>
      <c r="AM336" s="558" t="e">
        <f aca="false">IF(Q336="","",IF(Q336&lt;O336,"！加算の要件上は問題ありませんが、令和６年度末の加算率と比較して、令和７年度の加算率が低くなっています。",""))</f>
        <v>#N/A</v>
      </c>
      <c r="AN336" s="559"/>
      <c r="AO336" s="562" t="str">
        <f aca="false">IF(K336&lt;&gt;"","Q列に色付け","")</f>
        <v/>
      </c>
      <c r="AP336" s="561" t="e">
        <f aca="false">IF(AND(AE336&lt;&gt;0,AE336&lt;&gt;""),IF(AF336="○","入力済","未入力"),"")</f>
        <v>#N/A</v>
      </c>
      <c r="AQ336" s="126" t="e">
        <f aca="false">IFERROR((VLOOKUP(N336, 【参考】数式用３!$BE$5:$BE$13, 1,FALSE)), "対象外"))))</f>
        <v>#N/A</v>
      </c>
      <c r="AR336" s="126" t="e">
        <f aca="false">IF(AG336&lt;&gt;"",IF(AH336="○","入力済","未入力"),"")</f>
        <v>#N/A</v>
      </c>
      <c r="AS336" s="126" t="str">
        <f aca="false">IF(AND(P336&lt;&gt;"", AI336=""), "未入力", "入力済")</f>
        <v>入力済</v>
      </c>
      <c r="AT336" s="126" t="str">
        <f aca="false">IF(AND(P336&lt;&gt;"", P336&lt;&gt;"処遇改善加算Ⅳ", AJ336=""), "未入力", "入力済")</f>
        <v>入力済</v>
      </c>
      <c r="AU336" s="126" t="e">
        <f aca="false">IFERROR(VLOOKUP(K336, 【参考】数式用３!$BB$5:$BC$48, 2, FALSE), "")))</f>
        <v>#N/A</v>
      </c>
      <c r="AV336" s="126" t="e">
        <f aca="false">IF(AND(P336&lt;&gt;"処遇改善加算Ⅲ",P336&lt;&gt;"処遇改善加算Ⅳ", P336&lt;&gt;"", AU336&lt;&gt;"対象外"), 1,"")</f>
        <v>#N/A</v>
      </c>
      <c r="AW336" s="126" t="e">
        <f aca="false">IFERROR("_"&amp;VLOOKUP(K336, 【参考】数式用３!$AG$2:$AH$48, 2, FALSE), "")))</f>
        <v>#N/A</v>
      </c>
      <c r="AX336" s="560" t="str">
        <f aca="false">IF(AND(P336="処遇改善加算Ⅰ", AL336=""), "未入力","入力済")</f>
        <v>入力済</v>
      </c>
      <c r="AY336" s="560" t="str">
        <f aca="false">G336</f>
        <v/>
      </c>
    </row>
    <row r="337" customFormat="false" ht="14.4" hidden="false" customHeight="true" outlineLevel="0" collapsed="false">
      <c r="A337" s="539"/>
      <c r="B337" s="566"/>
      <c r="C337" s="566"/>
      <c r="D337" s="566"/>
      <c r="E337" s="566"/>
      <c r="F337" s="566"/>
      <c r="G337" s="567"/>
      <c r="H337" s="567"/>
      <c r="I337" s="567"/>
      <c r="J337" s="567"/>
      <c r="K337" s="567"/>
      <c r="L337" s="542"/>
      <c r="M337" s="568"/>
      <c r="N337" s="544"/>
      <c r="O337" s="545"/>
      <c r="P337" s="546"/>
      <c r="Q337" s="547"/>
      <c r="R337" s="548"/>
      <c r="S337" s="549"/>
      <c r="T337" s="550"/>
      <c r="U337" s="549"/>
      <c r="V337" s="550"/>
      <c r="W337" s="549"/>
      <c r="X337" s="550"/>
      <c r="Y337" s="549"/>
      <c r="Z337" s="550"/>
      <c r="AA337" s="550"/>
      <c r="AB337" s="550"/>
      <c r="AC337" s="551"/>
      <c r="AD337" s="552"/>
      <c r="AE337" s="553"/>
      <c r="AF337" s="554"/>
      <c r="AG337" s="552"/>
      <c r="AH337" s="555"/>
      <c r="AI337" s="554"/>
      <c r="AJ337" s="554"/>
      <c r="AK337" s="556"/>
      <c r="AL337" s="557"/>
      <c r="AM337" s="564" t="str">
        <f aca="false">IF(AND(P336&lt;&gt;"", OR(W336&lt;&gt;8,Y336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37" s="559"/>
      <c r="AO337" s="562"/>
      <c r="AP337" s="561"/>
      <c r="AQ337" s="126"/>
      <c r="AR337" s="126"/>
      <c r="AS337" s="126"/>
      <c r="AT337" s="126"/>
      <c r="AU337" s="126"/>
      <c r="AV337" s="126"/>
      <c r="AW337" s="126"/>
      <c r="AX337" s="560"/>
      <c r="AY337" s="560"/>
    </row>
    <row r="338" customFormat="false" ht="14.4" hidden="false" customHeight="true" outlineLevel="0" collapsed="false">
      <c r="A338" s="539"/>
      <c r="B338" s="566"/>
      <c r="C338" s="566"/>
      <c r="D338" s="566"/>
      <c r="E338" s="566"/>
      <c r="F338" s="566"/>
      <c r="G338" s="567"/>
      <c r="H338" s="567"/>
      <c r="I338" s="567"/>
      <c r="J338" s="567"/>
      <c r="K338" s="567"/>
      <c r="L338" s="542"/>
      <c r="M338" s="568"/>
      <c r="N338" s="544"/>
      <c r="O338" s="545"/>
      <c r="P338" s="546"/>
      <c r="Q338" s="547"/>
      <c r="R338" s="548"/>
      <c r="S338" s="549"/>
      <c r="T338" s="550"/>
      <c r="U338" s="549"/>
      <c r="V338" s="550"/>
      <c r="W338" s="549"/>
      <c r="X338" s="550"/>
      <c r="Y338" s="549"/>
      <c r="Z338" s="550"/>
      <c r="AA338" s="550"/>
      <c r="AB338" s="550"/>
      <c r="AC338" s="551"/>
      <c r="AD338" s="552"/>
      <c r="AE338" s="553"/>
      <c r="AF338" s="554"/>
      <c r="AG338" s="552"/>
      <c r="AH338" s="555"/>
      <c r="AI338" s="554"/>
      <c r="AJ338" s="554"/>
      <c r="AK338" s="556"/>
      <c r="AL338" s="557"/>
      <c r="AM338" s="564"/>
      <c r="AN338" s="559"/>
      <c r="AO338" s="562"/>
      <c r="AP338" s="561"/>
      <c r="AQ338" s="126"/>
      <c r="AR338" s="126"/>
      <c r="AS338" s="126"/>
      <c r="AT338" s="126"/>
      <c r="AU338" s="126"/>
      <c r="AV338" s="126"/>
      <c r="AW338" s="126"/>
      <c r="AX338" s="560"/>
      <c r="AY338" s="560"/>
    </row>
    <row r="339" customFormat="false" ht="30" hidden="false" customHeight="true" outlineLevel="0" collapsed="false">
      <c r="A339" s="539"/>
      <c r="B339" s="566"/>
      <c r="C339" s="566"/>
      <c r="D339" s="566"/>
      <c r="E339" s="566"/>
      <c r="F339" s="566"/>
      <c r="G339" s="567"/>
      <c r="H339" s="567"/>
      <c r="I339" s="567"/>
      <c r="J339" s="567"/>
      <c r="K339" s="567"/>
      <c r="L339" s="542"/>
      <c r="M339" s="568"/>
      <c r="N339" s="544"/>
      <c r="O339" s="545"/>
      <c r="P339" s="546"/>
      <c r="Q339" s="547"/>
      <c r="R339" s="548"/>
      <c r="S339" s="549"/>
      <c r="T339" s="550"/>
      <c r="U339" s="549"/>
      <c r="V339" s="550"/>
      <c r="W339" s="549"/>
      <c r="X339" s="550"/>
      <c r="Y339" s="549"/>
      <c r="Z339" s="550"/>
      <c r="AA339" s="550"/>
      <c r="AB339" s="550"/>
      <c r="AC339" s="551"/>
      <c r="AD339" s="552"/>
      <c r="AE339" s="553"/>
      <c r="AF339" s="554"/>
      <c r="AG339" s="552"/>
      <c r="AH339" s="555"/>
      <c r="AI339" s="554"/>
      <c r="AJ339" s="554"/>
      <c r="AK339" s="556"/>
      <c r="AL339" s="557"/>
      <c r="AM339" s="565" t="str">
        <f aca="false">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559"/>
      <c r="AO339" s="562"/>
      <c r="AP339" s="561"/>
      <c r="AQ339" s="126"/>
      <c r="AR339" s="126"/>
      <c r="AS339" s="126"/>
      <c r="AT339" s="126"/>
      <c r="AU339" s="126"/>
      <c r="AV339" s="126"/>
      <c r="AW339" s="126"/>
      <c r="AX339" s="560"/>
      <c r="AY339" s="560"/>
    </row>
    <row r="340" customFormat="false" ht="30" hidden="false" customHeight="true" outlineLevel="0" collapsed="false">
      <c r="A340" s="539" t="n">
        <v>83</v>
      </c>
      <c r="B340" s="566" t="str">
        <f aca="false">IF(基本情報入力シート!B122="", "",基本情報入力シート!B122)</f>
        <v/>
      </c>
      <c r="C340" s="566"/>
      <c r="D340" s="566"/>
      <c r="E340" s="566"/>
      <c r="F340" s="566"/>
      <c r="G340" s="567" t="str">
        <f aca="false">IF(基本情報入力シート!L122="", "",基本情報入力シート!L122)</f>
        <v/>
      </c>
      <c r="H340" s="567" t="str">
        <f aca="false">IF(基本情報入力シート!Q122="", "",基本情報入力シート!Q122)</f>
        <v/>
      </c>
      <c r="I340" s="567" t="str">
        <f aca="false">IF(基本情報入力シート!V122="", "",基本情報入力シート!V122)</f>
        <v/>
      </c>
      <c r="J340" s="567" t="str">
        <f aca="false">IF(基本情報入力シート!W122="", "",基本情報入力シート!W122)</f>
        <v/>
      </c>
      <c r="K340" s="567" t="str">
        <f aca="false">IF(基本情報入力シート!X122="", "",基本情報入力シート!X122)</f>
        <v/>
      </c>
      <c r="L340" s="542" t="str">
        <f aca="false">IF(基本情報入力シート!AC122=0, "",基本情報入力シート!AC122)</f>
        <v/>
      </c>
      <c r="M340" s="568" t="e">
        <f aca="false">IF(基本情報入力シート!AD122="", "",基本情報入力シート!AD122)</f>
        <v>#N/A</v>
      </c>
      <c r="N340" s="544"/>
      <c r="O340" s="545" t="e">
        <f aca="false">IFERROR(VLOOKUP(K340,【参考】数式用３!$A$2:$AD$48,MATCH(N340,【参考】数式用３!$C$4:$AD$4,0)+2,0),"")))</f>
        <v>#N/A</v>
      </c>
      <c r="P340" s="546"/>
      <c r="Q340" s="547" t="e">
        <f aca="false">IFERROR(VLOOKUP(K340,【参考】数式用３!$A$2:$AC$48,MATCH(P340,【参考】数式用３!$C$4:$AC$4,0)+2,0),"")))</f>
        <v>#N/A</v>
      </c>
      <c r="R340" s="548" t="s">
        <v>267</v>
      </c>
      <c r="S340" s="549"/>
      <c r="T340" s="550" t="s">
        <v>268</v>
      </c>
      <c r="U340" s="549"/>
      <c r="V340" s="550" t="s">
        <v>352</v>
      </c>
      <c r="W340" s="549"/>
      <c r="X340" s="550" t="s">
        <v>268</v>
      </c>
      <c r="Y340" s="549"/>
      <c r="Z340" s="550" t="s">
        <v>269</v>
      </c>
      <c r="AA340" s="550" t="s">
        <v>170</v>
      </c>
      <c r="AB340" s="550" t="str">
        <f aca="false">IF(S340&gt;=1,(W340*12+Y340)-(S340*12+U340)+1,"")</f>
        <v/>
      </c>
      <c r="AC340" s="551" t="s">
        <v>353</v>
      </c>
      <c r="AD340" s="552" t="str">
        <f aca="false">IFERROR(ROUNDDOWN(ROUND(L340*Q340,0)*M340,0)*AB340,"")</f>
        <v/>
      </c>
      <c r="AE340" s="553" t="e">
        <f aca="false">IFERROR(ROUNDDOWN(ROUNDDOWN(ROUND(L340*VLOOKUP(K340,【参考】数式用３!$A$2:$AC$48,MATCH("処遇改善加算Ⅳ",【参考】数式用３!$C$4:$O$4,0)+2,0),0)*M340,0)*AB340*0.5,0), "")),0),0),0))</f>
        <v>#N/A</v>
      </c>
      <c r="AF340" s="554"/>
      <c r="AG340" s="552" t="e">
        <f aca="false">IF(AND(AQ340&lt;&gt;"対象外", P340&lt;&gt;""),ROUNDDOWN(ROUND(L340*VLOOKUP(K340,【参考】数式用３!$A$2:$K$48,MATCH("ベア加算あり",【参考】数式用３!$C$4:$K$4,0)+2,0),0)*M340,0)*AB340,"")),0),0))</f>
        <v>#N/A</v>
      </c>
      <c r="AH340" s="555"/>
      <c r="AI340" s="554"/>
      <c r="AJ340" s="554"/>
      <c r="AK340" s="556"/>
      <c r="AL340" s="557"/>
      <c r="AM340" s="558" t="e">
        <f aca="false">IF(Q340="","",IF(Q340&lt;O340,"！加算の要件上は問題ありませんが、令和６年度末の加算率と比較して、令和７年度の加算率が低くなっています。",""))</f>
        <v>#N/A</v>
      </c>
      <c r="AN340" s="559"/>
      <c r="AO340" s="560" t="str">
        <f aca="false">IF(K340&lt;&gt;"","Q列に色付け","")</f>
        <v/>
      </c>
      <c r="AP340" s="561" t="e">
        <f aca="false">IF(AND(AE340&lt;&gt;0,AE340&lt;&gt;""),IF(AF340="○","入力済","未入力"),"")</f>
        <v>#N/A</v>
      </c>
      <c r="AQ340" s="126" t="e">
        <f aca="false">IFERROR((VLOOKUP(N340, 【参考】数式用３!$BE$5:$BE$13, 1,FALSE)), "対象外"))))</f>
        <v>#N/A</v>
      </c>
      <c r="AR340" s="126" t="e">
        <f aca="false">IF(AG340&lt;&gt;"",IF(AH340="○","入力済","未入力"),"")</f>
        <v>#N/A</v>
      </c>
      <c r="AS340" s="126" t="str">
        <f aca="false">IF(AND(P340&lt;&gt;"", AI340=""), "未入力", "入力済")</f>
        <v>入力済</v>
      </c>
      <c r="AT340" s="126" t="str">
        <f aca="false">IF(AND(P340&lt;&gt;"", P340&lt;&gt;"処遇改善加算Ⅳ", AJ340=""), "未入力", "入力済")</f>
        <v>入力済</v>
      </c>
      <c r="AU340" s="126" t="e">
        <f aca="false">IFERROR(VLOOKUP(K340, 【参考】数式用３!$BB$5:$BC$48, 2, FALSE), "")))</f>
        <v>#N/A</v>
      </c>
      <c r="AV340" s="126" t="e">
        <f aca="false">IF(AND(P340&lt;&gt;"処遇改善加算Ⅲ",P340&lt;&gt;"処遇改善加算Ⅳ", P340&lt;&gt;"", AU340&lt;&gt;"対象外"), 1,"")</f>
        <v>#N/A</v>
      </c>
      <c r="AW340" s="126" t="e">
        <f aca="false">IFERROR("_"&amp;VLOOKUP(K340, 【参考】数式用３!$AG$2:$AH$48, 2, FALSE), "")))</f>
        <v>#N/A</v>
      </c>
      <c r="AX340" s="560" t="str">
        <f aca="false">IF(AND(P340="処遇改善加算Ⅰ", AL340=""), "未入力","入力済")</f>
        <v>入力済</v>
      </c>
      <c r="AY340" s="560" t="str">
        <f aca="false">G340</f>
        <v/>
      </c>
    </row>
    <row r="341" customFormat="false" ht="14.4" hidden="false" customHeight="true" outlineLevel="0" collapsed="false">
      <c r="A341" s="539"/>
      <c r="B341" s="566"/>
      <c r="C341" s="566"/>
      <c r="D341" s="566"/>
      <c r="E341" s="566"/>
      <c r="F341" s="566"/>
      <c r="G341" s="567"/>
      <c r="H341" s="567"/>
      <c r="I341" s="567"/>
      <c r="J341" s="567"/>
      <c r="K341" s="567"/>
      <c r="L341" s="542"/>
      <c r="M341" s="568"/>
      <c r="N341" s="544"/>
      <c r="O341" s="545"/>
      <c r="P341" s="546"/>
      <c r="Q341" s="547"/>
      <c r="R341" s="548"/>
      <c r="S341" s="549"/>
      <c r="T341" s="550"/>
      <c r="U341" s="549"/>
      <c r="V341" s="550"/>
      <c r="W341" s="549"/>
      <c r="X341" s="550"/>
      <c r="Y341" s="549"/>
      <c r="Z341" s="550"/>
      <c r="AA341" s="550"/>
      <c r="AB341" s="550"/>
      <c r="AC341" s="551"/>
      <c r="AD341" s="552"/>
      <c r="AE341" s="553"/>
      <c r="AF341" s="554"/>
      <c r="AG341" s="552"/>
      <c r="AH341" s="555"/>
      <c r="AI341" s="554"/>
      <c r="AJ341" s="554"/>
      <c r="AK341" s="556"/>
      <c r="AL341" s="557"/>
      <c r="AM341" s="564" t="str">
        <f aca="false">IF(AND(P340&lt;&gt;"", OR(W340&lt;&gt;8,Y340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41" s="559"/>
      <c r="AO341" s="560"/>
      <c r="AP341" s="561"/>
      <c r="AQ341" s="126"/>
      <c r="AR341" s="126"/>
      <c r="AS341" s="126"/>
      <c r="AT341" s="126"/>
      <c r="AU341" s="126"/>
      <c r="AV341" s="126"/>
      <c r="AW341" s="126"/>
      <c r="AX341" s="560"/>
      <c r="AY341" s="560"/>
    </row>
    <row r="342" customFormat="false" ht="14.4" hidden="false" customHeight="true" outlineLevel="0" collapsed="false">
      <c r="A342" s="539"/>
      <c r="B342" s="566"/>
      <c r="C342" s="566"/>
      <c r="D342" s="566"/>
      <c r="E342" s="566"/>
      <c r="F342" s="566"/>
      <c r="G342" s="567"/>
      <c r="H342" s="567"/>
      <c r="I342" s="567"/>
      <c r="J342" s="567"/>
      <c r="K342" s="567"/>
      <c r="L342" s="542"/>
      <c r="M342" s="568"/>
      <c r="N342" s="544"/>
      <c r="O342" s="545"/>
      <c r="P342" s="546"/>
      <c r="Q342" s="547"/>
      <c r="R342" s="548"/>
      <c r="S342" s="549"/>
      <c r="T342" s="550"/>
      <c r="U342" s="549"/>
      <c r="V342" s="550"/>
      <c r="W342" s="549"/>
      <c r="X342" s="550"/>
      <c r="Y342" s="549"/>
      <c r="Z342" s="550"/>
      <c r="AA342" s="550"/>
      <c r="AB342" s="550"/>
      <c r="AC342" s="551"/>
      <c r="AD342" s="552"/>
      <c r="AE342" s="553"/>
      <c r="AF342" s="554"/>
      <c r="AG342" s="552"/>
      <c r="AH342" s="555"/>
      <c r="AI342" s="554"/>
      <c r="AJ342" s="554"/>
      <c r="AK342" s="556"/>
      <c r="AL342" s="557"/>
      <c r="AM342" s="564"/>
      <c r="AN342" s="559"/>
      <c r="AO342" s="560"/>
      <c r="AP342" s="561"/>
      <c r="AQ342" s="126"/>
      <c r="AR342" s="126"/>
      <c r="AS342" s="126"/>
      <c r="AT342" s="126"/>
      <c r="AU342" s="126"/>
      <c r="AV342" s="126"/>
      <c r="AW342" s="126"/>
      <c r="AX342" s="560"/>
      <c r="AY342" s="560"/>
    </row>
    <row r="343" customFormat="false" ht="30" hidden="false" customHeight="true" outlineLevel="0" collapsed="false">
      <c r="A343" s="539"/>
      <c r="B343" s="566"/>
      <c r="C343" s="566"/>
      <c r="D343" s="566"/>
      <c r="E343" s="566"/>
      <c r="F343" s="566"/>
      <c r="G343" s="567"/>
      <c r="H343" s="567"/>
      <c r="I343" s="567"/>
      <c r="J343" s="567"/>
      <c r="K343" s="567"/>
      <c r="L343" s="542"/>
      <c r="M343" s="568"/>
      <c r="N343" s="544"/>
      <c r="O343" s="545"/>
      <c r="P343" s="546"/>
      <c r="Q343" s="547"/>
      <c r="R343" s="548"/>
      <c r="S343" s="549"/>
      <c r="T343" s="550"/>
      <c r="U343" s="549"/>
      <c r="V343" s="550"/>
      <c r="W343" s="549"/>
      <c r="X343" s="550"/>
      <c r="Y343" s="549"/>
      <c r="Z343" s="550"/>
      <c r="AA343" s="550"/>
      <c r="AB343" s="550"/>
      <c r="AC343" s="551"/>
      <c r="AD343" s="552"/>
      <c r="AE343" s="553"/>
      <c r="AF343" s="554"/>
      <c r="AG343" s="552"/>
      <c r="AH343" s="555"/>
      <c r="AI343" s="554"/>
      <c r="AJ343" s="554"/>
      <c r="AK343" s="556"/>
      <c r="AL343" s="557"/>
      <c r="AM343" s="565" t="str">
        <f aca="false">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559"/>
      <c r="AO343" s="560"/>
      <c r="AP343" s="561"/>
      <c r="AQ343" s="126"/>
      <c r="AR343" s="126"/>
      <c r="AS343" s="126"/>
      <c r="AT343" s="126"/>
      <c r="AU343" s="126"/>
      <c r="AV343" s="126"/>
      <c r="AW343" s="126"/>
      <c r="AX343" s="560"/>
      <c r="AY343" s="560"/>
    </row>
    <row r="344" customFormat="false" ht="30" hidden="false" customHeight="true" outlineLevel="0" collapsed="false">
      <c r="A344" s="539" t="n">
        <v>84</v>
      </c>
      <c r="B344" s="566" t="str">
        <f aca="false">IF(基本情報入力シート!B123="", "",基本情報入力シート!B123)</f>
        <v/>
      </c>
      <c r="C344" s="566"/>
      <c r="D344" s="566"/>
      <c r="E344" s="566"/>
      <c r="F344" s="566"/>
      <c r="G344" s="567" t="str">
        <f aca="false">IF(基本情報入力シート!L123="", "",基本情報入力シート!L123)</f>
        <v/>
      </c>
      <c r="H344" s="567" t="str">
        <f aca="false">IF(基本情報入力シート!Q123="", "",基本情報入力シート!Q123)</f>
        <v/>
      </c>
      <c r="I344" s="567" t="str">
        <f aca="false">IF(基本情報入力シート!V123="", "",基本情報入力シート!V123)</f>
        <v/>
      </c>
      <c r="J344" s="567" t="str">
        <f aca="false">IF(基本情報入力シート!W123="", "",基本情報入力シート!W123)</f>
        <v/>
      </c>
      <c r="K344" s="567" t="str">
        <f aca="false">IF(基本情報入力シート!X123="", "",基本情報入力シート!X123)</f>
        <v/>
      </c>
      <c r="L344" s="542" t="str">
        <f aca="false">IF(基本情報入力シート!AC123=0, "",基本情報入力シート!AC123)</f>
        <v/>
      </c>
      <c r="M344" s="568" t="e">
        <f aca="false">IF(基本情報入力シート!AD123="", "",基本情報入力シート!AD123)</f>
        <v>#N/A</v>
      </c>
      <c r="N344" s="544"/>
      <c r="O344" s="545" t="e">
        <f aca="false">IFERROR(VLOOKUP(K344,【参考】数式用３!$A$2:$AD$48,MATCH(N344,【参考】数式用３!$C$4:$AD$4,0)+2,0),"")))</f>
        <v>#N/A</v>
      </c>
      <c r="P344" s="546"/>
      <c r="Q344" s="547" t="e">
        <f aca="false">IFERROR(VLOOKUP(K344,【参考】数式用３!$A$2:$AC$48,MATCH(P344,【参考】数式用３!$C$4:$AC$4,0)+2,0),"")))</f>
        <v>#N/A</v>
      </c>
      <c r="R344" s="548" t="s">
        <v>267</v>
      </c>
      <c r="S344" s="549"/>
      <c r="T344" s="550" t="s">
        <v>268</v>
      </c>
      <c r="U344" s="549"/>
      <c r="V344" s="550" t="s">
        <v>352</v>
      </c>
      <c r="W344" s="549"/>
      <c r="X344" s="550" t="s">
        <v>268</v>
      </c>
      <c r="Y344" s="549"/>
      <c r="Z344" s="550" t="s">
        <v>269</v>
      </c>
      <c r="AA344" s="550" t="s">
        <v>170</v>
      </c>
      <c r="AB344" s="550" t="str">
        <f aca="false">IF(S344&gt;=1,(W344*12+Y344)-(S344*12+U344)+1,"")</f>
        <v/>
      </c>
      <c r="AC344" s="551" t="s">
        <v>353</v>
      </c>
      <c r="AD344" s="552" t="str">
        <f aca="false">IFERROR(ROUNDDOWN(ROUND(L344*Q344,0)*M344,0)*AB344,"")</f>
        <v/>
      </c>
      <c r="AE344" s="553" t="e">
        <f aca="false">IFERROR(ROUNDDOWN(ROUNDDOWN(ROUND(L344*VLOOKUP(K344,【参考】数式用３!$A$2:$AC$48,MATCH("処遇改善加算Ⅳ",【参考】数式用３!$C$4:$O$4,0)+2,0),0)*M344,0)*AB344*0.5,0), "")),0),0),0))</f>
        <v>#N/A</v>
      </c>
      <c r="AF344" s="554"/>
      <c r="AG344" s="552" t="e">
        <f aca="false">IF(AND(AQ344&lt;&gt;"対象外", P344&lt;&gt;""),ROUNDDOWN(ROUND(L344*VLOOKUP(K344,【参考】数式用３!$A$2:$K$48,MATCH("ベア加算あり",【参考】数式用３!$C$4:$K$4,0)+2,0),0)*M344,0)*AB344,"")),0),0))</f>
        <v>#N/A</v>
      </c>
      <c r="AH344" s="555"/>
      <c r="AI344" s="554"/>
      <c r="AJ344" s="554"/>
      <c r="AK344" s="556"/>
      <c r="AL344" s="557"/>
      <c r="AM344" s="558" t="e">
        <f aca="false">IF(Q344="","",IF(Q344&lt;O344,"！加算の要件上は問題ありませんが、令和６年度末の加算率と比較して、令和７年度の加算率が低くなっています。",""))</f>
        <v>#N/A</v>
      </c>
      <c r="AN344" s="559"/>
      <c r="AO344" s="560" t="str">
        <f aca="false">IF(K344&lt;&gt;"","Q列に色付け","")</f>
        <v/>
      </c>
      <c r="AP344" s="561" t="e">
        <f aca="false">IF(AND(AE344&lt;&gt;0,AE344&lt;&gt;""),IF(AF344="○","入力済","未入力"),"")</f>
        <v>#N/A</v>
      </c>
      <c r="AQ344" s="126" t="e">
        <f aca="false">IFERROR((VLOOKUP(N344, 【参考】数式用３!$BE$5:$BE$13, 1,FALSE)), "対象外"))))</f>
        <v>#N/A</v>
      </c>
      <c r="AR344" s="126" t="e">
        <f aca="false">IF(AG344&lt;&gt;"",IF(AH344="○","入力済","未入力"),"")</f>
        <v>#N/A</v>
      </c>
      <c r="AS344" s="126" t="str">
        <f aca="false">IF(AND(P344&lt;&gt;"", AI344=""), "未入力", "入力済")</f>
        <v>入力済</v>
      </c>
      <c r="AT344" s="126" t="str">
        <f aca="false">IF(AND(P344&lt;&gt;"", P344&lt;&gt;"処遇改善加算Ⅳ", AJ344=""), "未入力", "入力済")</f>
        <v>入力済</v>
      </c>
      <c r="AU344" s="126" t="e">
        <f aca="false">IFERROR(VLOOKUP(K344, 【参考】数式用３!$BB$5:$BC$48, 2, FALSE), "")))</f>
        <v>#N/A</v>
      </c>
      <c r="AV344" s="126" t="e">
        <f aca="false">IF(AND(P344&lt;&gt;"処遇改善加算Ⅲ",P344&lt;&gt;"処遇改善加算Ⅳ", P344&lt;&gt;"", AU344&lt;&gt;"対象外"), 1,"")</f>
        <v>#N/A</v>
      </c>
      <c r="AW344" s="126" t="e">
        <f aca="false">IFERROR("_"&amp;VLOOKUP(K344, 【参考】数式用３!$AG$2:$AH$48, 2, FALSE), "")))</f>
        <v>#N/A</v>
      </c>
      <c r="AX344" s="560" t="str">
        <f aca="false">IF(AND(P344="処遇改善加算Ⅰ", AL344=""), "未入力","入力済")</f>
        <v>入力済</v>
      </c>
      <c r="AY344" s="560" t="str">
        <f aca="false">G344</f>
        <v/>
      </c>
    </row>
    <row r="345" customFormat="false" ht="14.4" hidden="false" customHeight="true" outlineLevel="0" collapsed="false">
      <c r="A345" s="539"/>
      <c r="B345" s="566"/>
      <c r="C345" s="566"/>
      <c r="D345" s="566"/>
      <c r="E345" s="566"/>
      <c r="F345" s="566"/>
      <c r="G345" s="567"/>
      <c r="H345" s="567"/>
      <c r="I345" s="567"/>
      <c r="J345" s="567"/>
      <c r="K345" s="567"/>
      <c r="L345" s="542"/>
      <c r="M345" s="568"/>
      <c r="N345" s="544"/>
      <c r="O345" s="545"/>
      <c r="P345" s="546"/>
      <c r="Q345" s="547"/>
      <c r="R345" s="548"/>
      <c r="S345" s="549"/>
      <c r="T345" s="550"/>
      <c r="U345" s="549"/>
      <c r="V345" s="550"/>
      <c r="W345" s="549"/>
      <c r="X345" s="550"/>
      <c r="Y345" s="549"/>
      <c r="Z345" s="550"/>
      <c r="AA345" s="550"/>
      <c r="AB345" s="550"/>
      <c r="AC345" s="551"/>
      <c r="AD345" s="552"/>
      <c r="AE345" s="553"/>
      <c r="AF345" s="554"/>
      <c r="AG345" s="552"/>
      <c r="AH345" s="555"/>
      <c r="AI345" s="554"/>
      <c r="AJ345" s="554"/>
      <c r="AK345" s="556"/>
      <c r="AL345" s="557"/>
      <c r="AM345" s="564" t="str">
        <f aca="false">IF(AND(P344&lt;&gt;"", OR(W344&lt;&gt;8,Y344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45" s="559"/>
      <c r="AO345" s="560"/>
      <c r="AP345" s="561"/>
      <c r="AQ345" s="126"/>
      <c r="AR345" s="126"/>
      <c r="AS345" s="126"/>
      <c r="AT345" s="126"/>
      <c r="AU345" s="126"/>
      <c r="AV345" s="126"/>
      <c r="AW345" s="126"/>
      <c r="AX345" s="560"/>
      <c r="AY345" s="560"/>
    </row>
    <row r="346" customFormat="false" ht="14.4" hidden="false" customHeight="true" outlineLevel="0" collapsed="false">
      <c r="A346" s="539"/>
      <c r="B346" s="566"/>
      <c r="C346" s="566"/>
      <c r="D346" s="566"/>
      <c r="E346" s="566"/>
      <c r="F346" s="566"/>
      <c r="G346" s="567"/>
      <c r="H346" s="567"/>
      <c r="I346" s="567"/>
      <c r="J346" s="567"/>
      <c r="K346" s="567"/>
      <c r="L346" s="542"/>
      <c r="M346" s="568"/>
      <c r="N346" s="544"/>
      <c r="O346" s="545"/>
      <c r="P346" s="546"/>
      <c r="Q346" s="547"/>
      <c r="R346" s="548"/>
      <c r="S346" s="549"/>
      <c r="T346" s="550"/>
      <c r="U346" s="549"/>
      <c r="V346" s="550"/>
      <c r="W346" s="549"/>
      <c r="X346" s="550"/>
      <c r="Y346" s="549"/>
      <c r="Z346" s="550"/>
      <c r="AA346" s="550"/>
      <c r="AB346" s="550"/>
      <c r="AC346" s="551"/>
      <c r="AD346" s="552"/>
      <c r="AE346" s="553"/>
      <c r="AF346" s="554"/>
      <c r="AG346" s="552"/>
      <c r="AH346" s="555"/>
      <c r="AI346" s="554"/>
      <c r="AJ346" s="554"/>
      <c r="AK346" s="556"/>
      <c r="AL346" s="557"/>
      <c r="AM346" s="564"/>
      <c r="AN346" s="559"/>
      <c r="AO346" s="560"/>
      <c r="AP346" s="561"/>
      <c r="AQ346" s="126"/>
      <c r="AR346" s="126"/>
      <c r="AS346" s="126"/>
      <c r="AT346" s="126"/>
      <c r="AU346" s="126"/>
      <c r="AV346" s="126"/>
      <c r="AW346" s="126"/>
      <c r="AX346" s="560"/>
      <c r="AY346" s="560"/>
    </row>
    <row r="347" customFormat="false" ht="30" hidden="false" customHeight="true" outlineLevel="0" collapsed="false">
      <c r="A347" s="539"/>
      <c r="B347" s="566"/>
      <c r="C347" s="566"/>
      <c r="D347" s="566"/>
      <c r="E347" s="566"/>
      <c r="F347" s="566"/>
      <c r="G347" s="567"/>
      <c r="H347" s="567"/>
      <c r="I347" s="567"/>
      <c r="J347" s="567"/>
      <c r="K347" s="567"/>
      <c r="L347" s="542"/>
      <c r="M347" s="568"/>
      <c r="N347" s="544"/>
      <c r="O347" s="545"/>
      <c r="P347" s="546"/>
      <c r="Q347" s="547"/>
      <c r="R347" s="548"/>
      <c r="S347" s="549"/>
      <c r="T347" s="550"/>
      <c r="U347" s="549"/>
      <c r="V347" s="550"/>
      <c r="W347" s="549"/>
      <c r="X347" s="550"/>
      <c r="Y347" s="549"/>
      <c r="Z347" s="550"/>
      <c r="AA347" s="550"/>
      <c r="AB347" s="550"/>
      <c r="AC347" s="551"/>
      <c r="AD347" s="552"/>
      <c r="AE347" s="553"/>
      <c r="AF347" s="554"/>
      <c r="AG347" s="552"/>
      <c r="AH347" s="555"/>
      <c r="AI347" s="554"/>
      <c r="AJ347" s="554"/>
      <c r="AK347" s="556"/>
      <c r="AL347" s="557"/>
      <c r="AM347" s="565" t="str">
        <f aca="false">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559"/>
      <c r="AO347" s="560"/>
      <c r="AP347" s="561"/>
      <c r="AQ347" s="126"/>
      <c r="AR347" s="126"/>
      <c r="AS347" s="126"/>
      <c r="AT347" s="126"/>
      <c r="AU347" s="126"/>
      <c r="AV347" s="126"/>
      <c r="AW347" s="126"/>
      <c r="AX347" s="560"/>
      <c r="AY347" s="560"/>
    </row>
    <row r="348" customFormat="false" ht="30" hidden="false" customHeight="true" outlineLevel="0" collapsed="false">
      <c r="A348" s="539" t="n">
        <v>85</v>
      </c>
      <c r="B348" s="566" t="str">
        <f aca="false">IF(基本情報入力シート!B124="", "",基本情報入力シート!B124)</f>
        <v/>
      </c>
      <c r="C348" s="566"/>
      <c r="D348" s="566"/>
      <c r="E348" s="566"/>
      <c r="F348" s="566"/>
      <c r="G348" s="567" t="str">
        <f aca="false">IF(基本情報入力シート!L124="", "",基本情報入力シート!L124)</f>
        <v/>
      </c>
      <c r="H348" s="567" t="str">
        <f aca="false">IF(基本情報入力シート!Q124="", "",基本情報入力シート!Q124)</f>
        <v/>
      </c>
      <c r="I348" s="567" t="str">
        <f aca="false">IF(基本情報入力シート!V124="", "",基本情報入力シート!V124)</f>
        <v/>
      </c>
      <c r="J348" s="567" t="str">
        <f aca="false">IF(基本情報入力シート!W124="", "",基本情報入力シート!W124)</f>
        <v/>
      </c>
      <c r="K348" s="567" t="str">
        <f aca="false">IF(基本情報入力シート!X124="", "",基本情報入力シート!X124)</f>
        <v/>
      </c>
      <c r="L348" s="542" t="str">
        <f aca="false">IF(基本情報入力シート!AC124=0, "",基本情報入力シート!AC124)</f>
        <v/>
      </c>
      <c r="M348" s="568" t="e">
        <f aca="false">IF(基本情報入力シート!AD124="", "",基本情報入力シート!AD124)</f>
        <v>#N/A</v>
      </c>
      <c r="N348" s="544"/>
      <c r="O348" s="545" t="e">
        <f aca="false">IFERROR(VLOOKUP(K348,【参考】数式用３!$A$2:$AD$48,MATCH(N348,【参考】数式用３!$C$4:$AD$4,0)+2,0),"")))</f>
        <v>#N/A</v>
      </c>
      <c r="P348" s="546"/>
      <c r="Q348" s="547" t="e">
        <f aca="false">IFERROR(VLOOKUP(K348,【参考】数式用３!$A$2:$AC$48,MATCH(P348,【参考】数式用３!$C$4:$AC$4,0)+2,0),"")))</f>
        <v>#N/A</v>
      </c>
      <c r="R348" s="548" t="s">
        <v>267</v>
      </c>
      <c r="S348" s="549"/>
      <c r="T348" s="550" t="s">
        <v>268</v>
      </c>
      <c r="U348" s="549"/>
      <c r="V348" s="550" t="s">
        <v>352</v>
      </c>
      <c r="W348" s="549"/>
      <c r="X348" s="550" t="s">
        <v>268</v>
      </c>
      <c r="Y348" s="549"/>
      <c r="Z348" s="550" t="s">
        <v>269</v>
      </c>
      <c r="AA348" s="550" t="s">
        <v>170</v>
      </c>
      <c r="AB348" s="550" t="str">
        <f aca="false">IF(S348&gt;=1,(W348*12+Y348)-(S348*12+U348)+1,"")</f>
        <v/>
      </c>
      <c r="AC348" s="551" t="s">
        <v>353</v>
      </c>
      <c r="AD348" s="552" t="str">
        <f aca="false">IFERROR(ROUNDDOWN(ROUND(L348*Q348,0)*M348,0)*AB348,"")</f>
        <v/>
      </c>
      <c r="AE348" s="553" t="e">
        <f aca="false">IFERROR(ROUNDDOWN(ROUNDDOWN(ROUND(L348*VLOOKUP(K348,【参考】数式用３!$A$2:$AC$48,MATCH("処遇改善加算Ⅳ",【参考】数式用３!$C$4:$O$4,0)+2,0),0)*M348,0)*AB348*0.5,0), "")),0),0),0))</f>
        <v>#N/A</v>
      </c>
      <c r="AF348" s="554"/>
      <c r="AG348" s="552" t="e">
        <f aca="false">IF(AND(AQ348&lt;&gt;"対象外", P348&lt;&gt;""),ROUNDDOWN(ROUND(L348*VLOOKUP(K348,【参考】数式用３!$A$2:$K$48,MATCH("ベア加算あり",【参考】数式用３!$C$4:$K$4,0)+2,0),0)*M348,0)*AB348,"")),0),0))</f>
        <v>#N/A</v>
      </c>
      <c r="AH348" s="555"/>
      <c r="AI348" s="554"/>
      <c r="AJ348" s="554"/>
      <c r="AK348" s="556"/>
      <c r="AL348" s="557"/>
      <c r="AM348" s="558" t="e">
        <f aca="false">IF(Q348="","",IF(Q348&lt;O348,"！加算の要件上は問題ありませんが、令和６年度末の加算率と比較して、令和７年度の加算率が低くなっています。",""))</f>
        <v>#N/A</v>
      </c>
      <c r="AN348" s="559"/>
      <c r="AO348" s="576" t="str">
        <f aca="false">IF(K348&lt;&gt;"","Q列に色付け","")</f>
        <v/>
      </c>
      <c r="AP348" s="561" t="e">
        <f aca="false">IF(AND(AE348&lt;&gt;0,AE348&lt;&gt;""),IF(AF348="○","入力済","未入力"),"")</f>
        <v>#N/A</v>
      </c>
      <c r="AQ348" s="126" t="e">
        <f aca="false">IFERROR((VLOOKUP(N348, 【参考】数式用３!$BE$5:$BE$13, 1,FALSE)), "対象外"))))</f>
        <v>#N/A</v>
      </c>
      <c r="AR348" s="126" t="e">
        <f aca="false">IF(AG348&lt;&gt;"",IF(AH348="○","入力済","未入力"),"")</f>
        <v>#N/A</v>
      </c>
      <c r="AS348" s="126" t="str">
        <f aca="false">IF(AND(P348&lt;&gt;"", AI348=""), "未入力", "入力済")</f>
        <v>入力済</v>
      </c>
      <c r="AT348" s="126" t="str">
        <f aca="false">IF(AND(P348&lt;&gt;"", P348&lt;&gt;"処遇改善加算Ⅳ", AJ348=""), "未入力", "入力済")</f>
        <v>入力済</v>
      </c>
      <c r="AU348" s="126" t="e">
        <f aca="false">IFERROR(VLOOKUP(K348, 【参考】数式用３!$BB$5:$BC$48, 2, FALSE), "")))</f>
        <v>#N/A</v>
      </c>
      <c r="AV348" s="126" t="e">
        <f aca="false">IF(AND(P348&lt;&gt;"処遇改善加算Ⅲ",P348&lt;&gt;"処遇改善加算Ⅳ", P348&lt;&gt;"", AU348&lt;&gt;"対象外"), 1,"")</f>
        <v>#N/A</v>
      </c>
      <c r="AW348" s="126" t="e">
        <f aca="false">IFERROR("_"&amp;VLOOKUP(K348, 【参考】数式用３!$AG$2:$AH$48, 2, FALSE), "")))</f>
        <v>#N/A</v>
      </c>
      <c r="AX348" s="560" t="str">
        <f aca="false">IF(AND(P348="処遇改善加算Ⅰ", AL348=""), "未入力","入力済")</f>
        <v>入力済</v>
      </c>
      <c r="AY348" s="560" t="str">
        <f aca="false">G348</f>
        <v/>
      </c>
    </row>
    <row r="349" customFormat="false" ht="14.4" hidden="false" customHeight="true" outlineLevel="0" collapsed="false">
      <c r="A349" s="539"/>
      <c r="B349" s="566"/>
      <c r="C349" s="566"/>
      <c r="D349" s="566"/>
      <c r="E349" s="566"/>
      <c r="F349" s="566"/>
      <c r="G349" s="567"/>
      <c r="H349" s="567"/>
      <c r="I349" s="567"/>
      <c r="J349" s="567"/>
      <c r="K349" s="567"/>
      <c r="L349" s="542"/>
      <c r="M349" s="568"/>
      <c r="N349" s="544"/>
      <c r="O349" s="545"/>
      <c r="P349" s="546"/>
      <c r="Q349" s="547"/>
      <c r="R349" s="548"/>
      <c r="S349" s="549"/>
      <c r="T349" s="550"/>
      <c r="U349" s="549"/>
      <c r="V349" s="550"/>
      <c r="W349" s="549"/>
      <c r="X349" s="550"/>
      <c r="Y349" s="549"/>
      <c r="Z349" s="550"/>
      <c r="AA349" s="550"/>
      <c r="AB349" s="550"/>
      <c r="AC349" s="551"/>
      <c r="AD349" s="552"/>
      <c r="AE349" s="553"/>
      <c r="AF349" s="554"/>
      <c r="AG349" s="552"/>
      <c r="AH349" s="555"/>
      <c r="AI349" s="554"/>
      <c r="AJ349" s="554"/>
      <c r="AK349" s="556"/>
      <c r="AL349" s="557"/>
      <c r="AM349" s="564" t="str">
        <f aca="false">IF(AND(P348&lt;&gt;"", OR(W348&lt;&gt;8,Y348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49" s="559"/>
      <c r="AO349" s="576"/>
      <c r="AP349" s="561"/>
      <c r="AQ349" s="126"/>
      <c r="AR349" s="126"/>
      <c r="AS349" s="126"/>
      <c r="AT349" s="126"/>
      <c r="AU349" s="126"/>
      <c r="AV349" s="126"/>
      <c r="AW349" s="126"/>
      <c r="AX349" s="560"/>
      <c r="AY349" s="560"/>
    </row>
    <row r="350" customFormat="false" ht="14.4" hidden="false" customHeight="true" outlineLevel="0" collapsed="false">
      <c r="A350" s="539"/>
      <c r="B350" s="566"/>
      <c r="C350" s="566"/>
      <c r="D350" s="566"/>
      <c r="E350" s="566"/>
      <c r="F350" s="566"/>
      <c r="G350" s="567"/>
      <c r="H350" s="567"/>
      <c r="I350" s="567"/>
      <c r="J350" s="567"/>
      <c r="K350" s="567"/>
      <c r="L350" s="542"/>
      <c r="M350" s="568"/>
      <c r="N350" s="544"/>
      <c r="O350" s="545"/>
      <c r="P350" s="546"/>
      <c r="Q350" s="547"/>
      <c r="R350" s="548"/>
      <c r="S350" s="549"/>
      <c r="T350" s="550"/>
      <c r="U350" s="549"/>
      <c r="V350" s="550"/>
      <c r="W350" s="549"/>
      <c r="X350" s="550"/>
      <c r="Y350" s="549"/>
      <c r="Z350" s="550"/>
      <c r="AA350" s="550"/>
      <c r="AB350" s="550"/>
      <c r="AC350" s="551"/>
      <c r="AD350" s="552"/>
      <c r="AE350" s="553"/>
      <c r="AF350" s="554"/>
      <c r="AG350" s="552"/>
      <c r="AH350" s="555"/>
      <c r="AI350" s="554"/>
      <c r="AJ350" s="554"/>
      <c r="AK350" s="556"/>
      <c r="AL350" s="557"/>
      <c r="AM350" s="564"/>
      <c r="AN350" s="559"/>
      <c r="AO350" s="576"/>
      <c r="AP350" s="561"/>
      <c r="AQ350" s="126"/>
      <c r="AR350" s="126"/>
      <c r="AS350" s="126"/>
      <c r="AT350" s="126"/>
      <c r="AU350" s="126"/>
      <c r="AV350" s="126"/>
      <c r="AW350" s="126"/>
      <c r="AX350" s="560"/>
      <c r="AY350" s="560"/>
    </row>
    <row r="351" customFormat="false" ht="30" hidden="false" customHeight="true" outlineLevel="0" collapsed="false">
      <c r="A351" s="539"/>
      <c r="B351" s="566"/>
      <c r="C351" s="566"/>
      <c r="D351" s="566"/>
      <c r="E351" s="566"/>
      <c r="F351" s="566"/>
      <c r="G351" s="567"/>
      <c r="H351" s="567"/>
      <c r="I351" s="567"/>
      <c r="J351" s="567"/>
      <c r="K351" s="567"/>
      <c r="L351" s="542"/>
      <c r="M351" s="568"/>
      <c r="N351" s="544"/>
      <c r="O351" s="545"/>
      <c r="P351" s="546"/>
      <c r="Q351" s="547"/>
      <c r="R351" s="548"/>
      <c r="S351" s="549"/>
      <c r="T351" s="550"/>
      <c r="U351" s="549"/>
      <c r="V351" s="550"/>
      <c r="W351" s="549"/>
      <c r="X351" s="550"/>
      <c r="Y351" s="549"/>
      <c r="Z351" s="550"/>
      <c r="AA351" s="550"/>
      <c r="AB351" s="550"/>
      <c r="AC351" s="551"/>
      <c r="AD351" s="552"/>
      <c r="AE351" s="553"/>
      <c r="AF351" s="554"/>
      <c r="AG351" s="552"/>
      <c r="AH351" s="555"/>
      <c r="AI351" s="554"/>
      <c r="AJ351" s="554"/>
      <c r="AK351" s="556"/>
      <c r="AL351" s="557"/>
      <c r="AM351" s="565" t="str">
        <f aca="false">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559"/>
      <c r="AO351" s="576"/>
      <c r="AP351" s="561"/>
      <c r="AQ351" s="126"/>
      <c r="AR351" s="126"/>
      <c r="AS351" s="126"/>
      <c r="AT351" s="126"/>
      <c r="AU351" s="126"/>
      <c r="AV351" s="126"/>
      <c r="AW351" s="126"/>
      <c r="AX351" s="560"/>
      <c r="AY351" s="560"/>
    </row>
    <row r="352" customFormat="false" ht="30" hidden="false" customHeight="true" outlineLevel="0" collapsed="false">
      <c r="A352" s="539" t="n">
        <v>86</v>
      </c>
      <c r="B352" s="566" t="str">
        <f aca="false">IF(基本情報入力シート!B125="", "",基本情報入力シート!B125)</f>
        <v/>
      </c>
      <c r="C352" s="566"/>
      <c r="D352" s="566"/>
      <c r="E352" s="566"/>
      <c r="F352" s="566"/>
      <c r="G352" s="567" t="str">
        <f aca="false">IF(基本情報入力シート!L125="", "",基本情報入力シート!L125)</f>
        <v/>
      </c>
      <c r="H352" s="567" t="str">
        <f aca="false">IF(基本情報入力シート!Q125="", "",基本情報入力シート!Q125)</f>
        <v/>
      </c>
      <c r="I352" s="567" t="str">
        <f aca="false">IF(基本情報入力シート!V125="", "",基本情報入力シート!V125)</f>
        <v/>
      </c>
      <c r="J352" s="567" t="str">
        <f aca="false">IF(基本情報入力シート!W125="", "",基本情報入力シート!W125)</f>
        <v/>
      </c>
      <c r="K352" s="567" t="str">
        <f aca="false">IF(基本情報入力シート!X125="", "",基本情報入力シート!X125)</f>
        <v/>
      </c>
      <c r="L352" s="542" t="str">
        <f aca="false">IF(基本情報入力シート!AC125=0, "",基本情報入力シート!AC125)</f>
        <v/>
      </c>
      <c r="M352" s="568" t="e">
        <f aca="false">IF(基本情報入力シート!AD125="", "",基本情報入力シート!AD125)</f>
        <v>#N/A</v>
      </c>
      <c r="N352" s="544"/>
      <c r="O352" s="545" t="e">
        <f aca="false">IFERROR(VLOOKUP(K352,【参考】数式用３!$A$2:$AD$48,MATCH(N352,【参考】数式用３!$C$4:$AD$4,0)+2,0),"")))</f>
        <v>#N/A</v>
      </c>
      <c r="P352" s="546"/>
      <c r="Q352" s="547" t="e">
        <f aca="false">IFERROR(VLOOKUP(K352,【参考】数式用３!$A$2:$AC$48,MATCH(P352,【参考】数式用３!$C$4:$AC$4,0)+2,0),"")))</f>
        <v>#N/A</v>
      </c>
      <c r="R352" s="548" t="s">
        <v>267</v>
      </c>
      <c r="S352" s="549"/>
      <c r="T352" s="550" t="s">
        <v>268</v>
      </c>
      <c r="U352" s="549"/>
      <c r="V352" s="550" t="s">
        <v>352</v>
      </c>
      <c r="W352" s="549"/>
      <c r="X352" s="550" t="s">
        <v>268</v>
      </c>
      <c r="Y352" s="549"/>
      <c r="Z352" s="550" t="s">
        <v>269</v>
      </c>
      <c r="AA352" s="550" t="s">
        <v>170</v>
      </c>
      <c r="AB352" s="550" t="str">
        <f aca="false">IF(S352&gt;=1,(W352*12+Y352)-(S352*12+U352)+1,"")</f>
        <v/>
      </c>
      <c r="AC352" s="551" t="s">
        <v>353</v>
      </c>
      <c r="AD352" s="552" t="str">
        <f aca="false">IFERROR(ROUNDDOWN(ROUND(L352*Q352,0)*M352,0)*AB352,"")</f>
        <v/>
      </c>
      <c r="AE352" s="553" t="e">
        <f aca="false">IFERROR(ROUNDDOWN(ROUNDDOWN(ROUND(L352*VLOOKUP(K352,【参考】数式用３!$A$2:$AC$48,MATCH("処遇改善加算Ⅳ",【参考】数式用３!$C$4:$O$4,0)+2,0),0)*M352,0)*AB352*0.5,0), "")),0),0),0))</f>
        <v>#N/A</v>
      </c>
      <c r="AF352" s="554"/>
      <c r="AG352" s="552" t="e">
        <f aca="false">IF(AND(AQ352&lt;&gt;"対象外", P352&lt;&gt;""),ROUNDDOWN(ROUND(L352*VLOOKUP(K352,【参考】数式用３!$A$2:$K$48,MATCH("ベア加算あり",【参考】数式用３!$C$4:$K$4,0)+2,0),0)*M352,0)*AB352,"")),0),0))</f>
        <v>#N/A</v>
      </c>
      <c r="AH352" s="555"/>
      <c r="AI352" s="554"/>
      <c r="AJ352" s="554"/>
      <c r="AK352" s="556"/>
      <c r="AL352" s="557"/>
      <c r="AM352" s="558" t="e">
        <f aca="false">IF(Q352="","",IF(Q352&lt;O352,"！加算の要件上は問題ありませんが、令和６年度末の加算率と比較して、令和７年度の加算率が低くなっています。",""))</f>
        <v>#N/A</v>
      </c>
      <c r="AN352" s="559"/>
      <c r="AO352" s="560" t="str">
        <f aca="false">IF(K352&lt;&gt;"","Q列に色付け","")</f>
        <v/>
      </c>
      <c r="AP352" s="561" t="e">
        <f aca="false">IF(AND(AE352&lt;&gt;0,AE352&lt;&gt;""),IF(AF352="○","入力済","未入力"),"")</f>
        <v>#N/A</v>
      </c>
      <c r="AQ352" s="126" t="e">
        <f aca="false">IFERROR((VLOOKUP(N352, 【参考】数式用３!$BE$5:$BE$13, 1,FALSE)), "対象外"))))</f>
        <v>#N/A</v>
      </c>
      <c r="AR352" s="126" t="e">
        <f aca="false">IF(AG352&lt;&gt;"",IF(AH352="○","入力済","未入力"),"")</f>
        <v>#N/A</v>
      </c>
      <c r="AS352" s="126" t="str">
        <f aca="false">IF(AND(P352&lt;&gt;"", AI352=""), "未入力", "入力済")</f>
        <v>入力済</v>
      </c>
      <c r="AT352" s="126" t="str">
        <f aca="false">IF(AND(P352&lt;&gt;"", P352&lt;&gt;"処遇改善加算Ⅳ", AJ352=""), "未入力", "入力済")</f>
        <v>入力済</v>
      </c>
      <c r="AU352" s="126" t="e">
        <f aca="false">IFERROR(VLOOKUP(K352, 【参考】数式用３!$BB$5:$BC$48, 2, FALSE), "")))</f>
        <v>#N/A</v>
      </c>
      <c r="AV352" s="126" t="e">
        <f aca="false">IF(AND(P352&lt;&gt;"処遇改善加算Ⅲ",P352&lt;&gt;"処遇改善加算Ⅳ", P352&lt;&gt;"", AU352&lt;&gt;"対象外"), 1,"")</f>
        <v>#N/A</v>
      </c>
      <c r="AW352" s="126" t="e">
        <f aca="false">IFERROR("_"&amp;VLOOKUP(K352, 【参考】数式用３!$AG$2:$AH$48, 2, FALSE), "")))</f>
        <v>#N/A</v>
      </c>
      <c r="AX352" s="560" t="str">
        <f aca="false">IF(AND(P352="処遇改善加算Ⅰ", AL352=""), "未入力","入力済")</f>
        <v>入力済</v>
      </c>
      <c r="AY352" s="560" t="str">
        <f aca="false">G352</f>
        <v/>
      </c>
    </row>
    <row r="353" customFormat="false" ht="14.4" hidden="false" customHeight="true" outlineLevel="0" collapsed="false">
      <c r="A353" s="539"/>
      <c r="B353" s="566"/>
      <c r="C353" s="566"/>
      <c r="D353" s="566"/>
      <c r="E353" s="566"/>
      <c r="F353" s="566"/>
      <c r="G353" s="567"/>
      <c r="H353" s="567"/>
      <c r="I353" s="567"/>
      <c r="J353" s="567"/>
      <c r="K353" s="567"/>
      <c r="L353" s="542"/>
      <c r="M353" s="568"/>
      <c r="N353" s="544"/>
      <c r="O353" s="545"/>
      <c r="P353" s="546"/>
      <c r="Q353" s="547"/>
      <c r="R353" s="548"/>
      <c r="S353" s="549"/>
      <c r="T353" s="550"/>
      <c r="U353" s="549"/>
      <c r="V353" s="550"/>
      <c r="W353" s="549"/>
      <c r="X353" s="550"/>
      <c r="Y353" s="549"/>
      <c r="Z353" s="550"/>
      <c r="AA353" s="550"/>
      <c r="AB353" s="550"/>
      <c r="AC353" s="551"/>
      <c r="AD353" s="552"/>
      <c r="AE353" s="553"/>
      <c r="AF353" s="554"/>
      <c r="AG353" s="552"/>
      <c r="AH353" s="555"/>
      <c r="AI353" s="554"/>
      <c r="AJ353" s="554"/>
      <c r="AK353" s="556"/>
      <c r="AL353" s="557"/>
      <c r="AM353" s="564" t="str">
        <f aca="false">IF(AND(P352&lt;&gt;"", OR(W352&lt;&gt;8,Y352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53" s="559"/>
      <c r="AO353" s="560"/>
      <c r="AP353" s="561"/>
      <c r="AQ353" s="126"/>
      <c r="AR353" s="126"/>
      <c r="AS353" s="126"/>
      <c r="AT353" s="126"/>
      <c r="AU353" s="126"/>
      <c r="AV353" s="126"/>
      <c r="AW353" s="126"/>
      <c r="AX353" s="560"/>
      <c r="AY353" s="560"/>
    </row>
    <row r="354" customFormat="false" ht="14.4" hidden="false" customHeight="true" outlineLevel="0" collapsed="false">
      <c r="A354" s="539"/>
      <c r="B354" s="566"/>
      <c r="C354" s="566"/>
      <c r="D354" s="566"/>
      <c r="E354" s="566"/>
      <c r="F354" s="566"/>
      <c r="G354" s="567"/>
      <c r="H354" s="567"/>
      <c r="I354" s="567"/>
      <c r="J354" s="567"/>
      <c r="K354" s="567"/>
      <c r="L354" s="542"/>
      <c r="M354" s="568"/>
      <c r="N354" s="544"/>
      <c r="O354" s="545"/>
      <c r="P354" s="546"/>
      <c r="Q354" s="547"/>
      <c r="R354" s="548"/>
      <c r="S354" s="549"/>
      <c r="T354" s="550"/>
      <c r="U354" s="549"/>
      <c r="V354" s="550"/>
      <c r="W354" s="549"/>
      <c r="X354" s="550"/>
      <c r="Y354" s="549"/>
      <c r="Z354" s="550"/>
      <c r="AA354" s="550"/>
      <c r="AB354" s="550"/>
      <c r="AC354" s="551"/>
      <c r="AD354" s="552"/>
      <c r="AE354" s="553"/>
      <c r="AF354" s="554"/>
      <c r="AG354" s="552"/>
      <c r="AH354" s="555"/>
      <c r="AI354" s="554"/>
      <c r="AJ354" s="554"/>
      <c r="AK354" s="556"/>
      <c r="AL354" s="557"/>
      <c r="AM354" s="564"/>
      <c r="AN354" s="559"/>
      <c r="AO354" s="560"/>
      <c r="AP354" s="561"/>
      <c r="AQ354" s="126"/>
      <c r="AR354" s="126"/>
      <c r="AS354" s="126"/>
      <c r="AT354" s="126"/>
      <c r="AU354" s="126"/>
      <c r="AV354" s="126"/>
      <c r="AW354" s="126"/>
      <c r="AX354" s="560"/>
      <c r="AY354" s="560"/>
    </row>
    <row r="355" customFormat="false" ht="30" hidden="false" customHeight="true" outlineLevel="0" collapsed="false">
      <c r="A355" s="539"/>
      <c r="B355" s="566"/>
      <c r="C355" s="566"/>
      <c r="D355" s="566"/>
      <c r="E355" s="566"/>
      <c r="F355" s="566"/>
      <c r="G355" s="567"/>
      <c r="H355" s="567"/>
      <c r="I355" s="567"/>
      <c r="J355" s="567"/>
      <c r="K355" s="567"/>
      <c r="L355" s="542"/>
      <c r="M355" s="568"/>
      <c r="N355" s="544"/>
      <c r="O355" s="545"/>
      <c r="P355" s="546"/>
      <c r="Q355" s="547"/>
      <c r="R355" s="548"/>
      <c r="S355" s="549"/>
      <c r="T355" s="550"/>
      <c r="U355" s="549"/>
      <c r="V355" s="550"/>
      <c r="W355" s="549"/>
      <c r="X355" s="550"/>
      <c r="Y355" s="549"/>
      <c r="Z355" s="550"/>
      <c r="AA355" s="550"/>
      <c r="AB355" s="550"/>
      <c r="AC355" s="551"/>
      <c r="AD355" s="552"/>
      <c r="AE355" s="553"/>
      <c r="AF355" s="554"/>
      <c r="AG355" s="552"/>
      <c r="AH355" s="555"/>
      <c r="AI355" s="554"/>
      <c r="AJ355" s="554"/>
      <c r="AK355" s="556"/>
      <c r="AL355" s="557"/>
      <c r="AM355" s="565" t="str">
        <f aca="false">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559"/>
      <c r="AO355" s="560"/>
      <c r="AP355" s="561"/>
      <c r="AQ355" s="126"/>
      <c r="AR355" s="126"/>
      <c r="AS355" s="126"/>
      <c r="AT355" s="126"/>
      <c r="AU355" s="126"/>
      <c r="AV355" s="126"/>
      <c r="AW355" s="126"/>
      <c r="AX355" s="560"/>
      <c r="AY355" s="560"/>
    </row>
    <row r="356" customFormat="false" ht="30" hidden="false" customHeight="true" outlineLevel="0" collapsed="false">
      <c r="A356" s="539" t="n">
        <v>87</v>
      </c>
      <c r="B356" s="566" t="str">
        <f aca="false">IF(基本情報入力シート!B126="", "",基本情報入力シート!B126)</f>
        <v/>
      </c>
      <c r="C356" s="566"/>
      <c r="D356" s="566"/>
      <c r="E356" s="566"/>
      <c r="F356" s="566"/>
      <c r="G356" s="567" t="str">
        <f aca="false">IF(基本情報入力シート!L126="", "",基本情報入力シート!L126)</f>
        <v/>
      </c>
      <c r="H356" s="567" t="str">
        <f aca="false">IF(基本情報入力シート!Q126="", "",基本情報入力シート!Q126)</f>
        <v/>
      </c>
      <c r="I356" s="567" t="str">
        <f aca="false">IF(基本情報入力シート!V126="", "",基本情報入力シート!V126)</f>
        <v/>
      </c>
      <c r="J356" s="567" t="str">
        <f aca="false">IF(基本情報入力シート!W126="", "",基本情報入力シート!W126)</f>
        <v/>
      </c>
      <c r="K356" s="567" t="str">
        <f aca="false">IF(基本情報入力シート!X126="", "",基本情報入力シート!X126)</f>
        <v/>
      </c>
      <c r="L356" s="542" t="str">
        <f aca="false">IF(基本情報入力シート!AC126=0, "",基本情報入力シート!AC126)</f>
        <v/>
      </c>
      <c r="M356" s="568" t="e">
        <f aca="false">IF(基本情報入力シート!AD126="", "",基本情報入力シート!AD126)</f>
        <v>#N/A</v>
      </c>
      <c r="N356" s="544"/>
      <c r="O356" s="545" t="e">
        <f aca="false">IFERROR(VLOOKUP(K356,【参考】数式用３!$A$2:$AD$48,MATCH(N356,【参考】数式用３!$C$4:$AD$4,0)+2,0),"")))</f>
        <v>#N/A</v>
      </c>
      <c r="P356" s="546"/>
      <c r="Q356" s="547" t="e">
        <f aca="false">IFERROR(VLOOKUP(K356,【参考】数式用３!$A$2:$AC$48,MATCH(P356,【参考】数式用３!$C$4:$AC$4,0)+2,0),"")))</f>
        <v>#N/A</v>
      </c>
      <c r="R356" s="548" t="s">
        <v>267</v>
      </c>
      <c r="S356" s="549"/>
      <c r="T356" s="550" t="s">
        <v>268</v>
      </c>
      <c r="U356" s="549"/>
      <c r="V356" s="550" t="s">
        <v>352</v>
      </c>
      <c r="W356" s="549"/>
      <c r="X356" s="550" t="s">
        <v>268</v>
      </c>
      <c r="Y356" s="549"/>
      <c r="Z356" s="550" t="s">
        <v>269</v>
      </c>
      <c r="AA356" s="550" t="s">
        <v>170</v>
      </c>
      <c r="AB356" s="550" t="str">
        <f aca="false">IF(S356&gt;=1,(W356*12+Y356)-(S356*12+U356)+1,"")</f>
        <v/>
      </c>
      <c r="AC356" s="551" t="s">
        <v>353</v>
      </c>
      <c r="AD356" s="552" t="str">
        <f aca="false">IFERROR(ROUNDDOWN(ROUND(L356*Q356,0)*M356,0)*AB356,"")</f>
        <v/>
      </c>
      <c r="AE356" s="553" t="e">
        <f aca="false">IFERROR(ROUNDDOWN(ROUNDDOWN(ROUND(L356*VLOOKUP(K356,【参考】数式用３!$A$2:$AC$48,MATCH("処遇改善加算Ⅳ",【参考】数式用３!$C$4:$O$4,0)+2,0),0)*M356,0)*AB356*0.5,0), "")),0),0),0))</f>
        <v>#N/A</v>
      </c>
      <c r="AF356" s="554"/>
      <c r="AG356" s="552" t="e">
        <f aca="false">IF(AND(AQ356&lt;&gt;"対象外", P356&lt;&gt;""),ROUNDDOWN(ROUND(L356*VLOOKUP(K356,【参考】数式用３!$A$2:$K$48,MATCH("ベア加算あり",【参考】数式用３!$C$4:$K$4,0)+2,0),0)*M356,0)*AB356,"")),0),0))</f>
        <v>#N/A</v>
      </c>
      <c r="AH356" s="555"/>
      <c r="AI356" s="554"/>
      <c r="AJ356" s="554"/>
      <c r="AK356" s="556"/>
      <c r="AL356" s="557"/>
      <c r="AM356" s="558" t="e">
        <f aca="false">IF(Q356="","",IF(Q356&lt;O356,"！加算の要件上は問題ありませんが、令和６年度末の加算率と比較して、令和７年度の加算率が低くなっています。",""))</f>
        <v>#N/A</v>
      </c>
      <c r="AN356" s="559"/>
      <c r="AO356" s="576" t="str">
        <f aca="false">IF(K356&lt;&gt;"","Q列に色付け","")</f>
        <v/>
      </c>
      <c r="AP356" s="561" t="e">
        <f aca="false">IF(AND(AE356&lt;&gt;0,AE356&lt;&gt;""),IF(AF356="○","入力済","未入力"),"")</f>
        <v>#N/A</v>
      </c>
      <c r="AQ356" s="126" t="e">
        <f aca="false">IFERROR((VLOOKUP(N356, 【参考】数式用３!$BE$5:$BE$13, 1,FALSE)), "対象外"))))</f>
        <v>#N/A</v>
      </c>
      <c r="AR356" s="126" t="e">
        <f aca="false">IF(AG356&lt;&gt;"",IF(AH356="○","入力済","未入力"),"")</f>
        <v>#N/A</v>
      </c>
      <c r="AS356" s="126" t="str">
        <f aca="false">IF(AND(P356&lt;&gt;"", AI356=""), "未入力", "入力済")</f>
        <v>入力済</v>
      </c>
      <c r="AT356" s="126" t="str">
        <f aca="false">IF(AND(P356&lt;&gt;"", P356&lt;&gt;"処遇改善加算Ⅳ", AJ356=""), "未入力", "入力済")</f>
        <v>入力済</v>
      </c>
      <c r="AU356" s="126" t="e">
        <f aca="false">IFERROR(VLOOKUP(K356, 【参考】数式用３!$BB$5:$BC$48, 2, FALSE), "")))</f>
        <v>#N/A</v>
      </c>
      <c r="AV356" s="126" t="e">
        <f aca="false">IF(AND(P356&lt;&gt;"処遇改善加算Ⅲ",P356&lt;&gt;"処遇改善加算Ⅳ", P356&lt;&gt;"", AU356&lt;&gt;"対象外"), 1,"")</f>
        <v>#N/A</v>
      </c>
      <c r="AW356" s="126" t="e">
        <f aca="false">IFERROR("_"&amp;VLOOKUP(K356, 【参考】数式用３!$AG$2:$AH$48, 2, FALSE), "")))</f>
        <v>#N/A</v>
      </c>
      <c r="AX356" s="560" t="str">
        <f aca="false">IF(AND(P356="処遇改善加算Ⅰ", AL356=""), "未入力","入力済")</f>
        <v>入力済</v>
      </c>
      <c r="AY356" s="560" t="str">
        <f aca="false">G356</f>
        <v/>
      </c>
    </row>
    <row r="357" customFormat="false" ht="14.4" hidden="false" customHeight="true" outlineLevel="0" collapsed="false">
      <c r="A357" s="539"/>
      <c r="B357" s="566"/>
      <c r="C357" s="566"/>
      <c r="D357" s="566"/>
      <c r="E357" s="566"/>
      <c r="F357" s="566"/>
      <c r="G357" s="567"/>
      <c r="H357" s="567"/>
      <c r="I357" s="567"/>
      <c r="J357" s="567"/>
      <c r="K357" s="567"/>
      <c r="L357" s="542"/>
      <c r="M357" s="568"/>
      <c r="N357" s="544"/>
      <c r="O357" s="545"/>
      <c r="P357" s="546"/>
      <c r="Q357" s="547"/>
      <c r="R357" s="548"/>
      <c r="S357" s="549"/>
      <c r="T357" s="550"/>
      <c r="U357" s="549"/>
      <c r="V357" s="550"/>
      <c r="W357" s="549"/>
      <c r="X357" s="550"/>
      <c r="Y357" s="549"/>
      <c r="Z357" s="550"/>
      <c r="AA357" s="550"/>
      <c r="AB357" s="550"/>
      <c r="AC357" s="551"/>
      <c r="AD357" s="552"/>
      <c r="AE357" s="553"/>
      <c r="AF357" s="554"/>
      <c r="AG357" s="552"/>
      <c r="AH357" s="555"/>
      <c r="AI357" s="554"/>
      <c r="AJ357" s="554"/>
      <c r="AK357" s="556"/>
      <c r="AL357" s="557"/>
      <c r="AM357" s="564" t="str">
        <f aca="false">IF(AND(P356&lt;&gt;"", OR(W356&lt;&gt;8,Y356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57" s="559"/>
      <c r="AO357" s="576"/>
      <c r="AP357" s="561"/>
      <c r="AQ357" s="126"/>
      <c r="AR357" s="126"/>
      <c r="AS357" s="126"/>
      <c r="AT357" s="126"/>
      <c r="AU357" s="126"/>
      <c r="AV357" s="126"/>
      <c r="AW357" s="126"/>
      <c r="AX357" s="560"/>
      <c r="AY357" s="560"/>
    </row>
    <row r="358" customFormat="false" ht="14.4" hidden="false" customHeight="true" outlineLevel="0" collapsed="false">
      <c r="A358" s="539"/>
      <c r="B358" s="566"/>
      <c r="C358" s="566"/>
      <c r="D358" s="566"/>
      <c r="E358" s="566"/>
      <c r="F358" s="566"/>
      <c r="G358" s="567"/>
      <c r="H358" s="567"/>
      <c r="I358" s="567"/>
      <c r="J358" s="567"/>
      <c r="K358" s="567"/>
      <c r="L358" s="542"/>
      <c r="M358" s="568"/>
      <c r="N358" s="544"/>
      <c r="O358" s="545"/>
      <c r="P358" s="546"/>
      <c r="Q358" s="547"/>
      <c r="R358" s="548"/>
      <c r="S358" s="549"/>
      <c r="T358" s="550"/>
      <c r="U358" s="549"/>
      <c r="V358" s="550"/>
      <c r="W358" s="549"/>
      <c r="X358" s="550"/>
      <c r="Y358" s="549"/>
      <c r="Z358" s="550"/>
      <c r="AA358" s="550"/>
      <c r="AB358" s="550"/>
      <c r="AC358" s="551"/>
      <c r="AD358" s="552"/>
      <c r="AE358" s="553"/>
      <c r="AF358" s="554"/>
      <c r="AG358" s="552"/>
      <c r="AH358" s="555"/>
      <c r="AI358" s="554"/>
      <c r="AJ358" s="554"/>
      <c r="AK358" s="556"/>
      <c r="AL358" s="557"/>
      <c r="AM358" s="564"/>
      <c r="AN358" s="559"/>
      <c r="AO358" s="576"/>
      <c r="AP358" s="561"/>
      <c r="AQ358" s="126"/>
      <c r="AR358" s="126"/>
      <c r="AS358" s="126"/>
      <c r="AT358" s="126"/>
      <c r="AU358" s="126"/>
      <c r="AV358" s="126"/>
      <c r="AW358" s="126"/>
      <c r="AX358" s="560"/>
      <c r="AY358" s="560"/>
    </row>
    <row r="359" customFormat="false" ht="30" hidden="false" customHeight="true" outlineLevel="0" collapsed="false">
      <c r="A359" s="539"/>
      <c r="B359" s="566"/>
      <c r="C359" s="566"/>
      <c r="D359" s="566"/>
      <c r="E359" s="566"/>
      <c r="F359" s="566"/>
      <c r="G359" s="567"/>
      <c r="H359" s="567"/>
      <c r="I359" s="567"/>
      <c r="J359" s="567"/>
      <c r="K359" s="567"/>
      <c r="L359" s="542"/>
      <c r="M359" s="568"/>
      <c r="N359" s="544"/>
      <c r="O359" s="545"/>
      <c r="P359" s="546"/>
      <c r="Q359" s="547"/>
      <c r="R359" s="548"/>
      <c r="S359" s="549"/>
      <c r="T359" s="550"/>
      <c r="U359" s="549"/>
      <c r="V359" s="550"/>
      <c r="W359" s="549"/>
      <c r="X359" s="550"/>
      <c r="Y359" s="549"/>
      <c r="Z359" s="550"/>
      <c r="AA359" s="550"/>
      <c r="AB359" s="550"/>
      <c r="AC359" s="551"/>
      <c r="AD359" s="552"/>
      <c r="AE359" s="553"/>
      <c r="AF359" s="554"/>
      <c r="AG359" s="552"/>
      <c r="AH359" s="555"/>
      <c r="AI359" s="554"/>
      <c r="AJ359" s="554"/>
      <c r="AK359" s="556"/>
      <c r="AL359" s="557"/>
      <c r="AM359" s="565" t="str">
        <f aca="false">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559"/>
      <c r="AO359" s="576"/>
      <c r="AP359" s="561"/>
      <c r="AQ359" s="126"/>
      <c r="AR359" s="126"/>
      <c r="AS359" s="126"/>
      <c r="AT359" s="126"/>
      <c r="AU359" s="126"/>
      <c r="AV359" s="126"/>
      <c r="AW359" s="126"/>
      <c r="AX359" s="560"/>
      <c r="AY359" s="560"/>
    </row>
    <row r="360" customFormat="false" ht="30" hidden="false" customHeight="true" outlineLevel="0" collapsed="false">
      <c r="A360" s="539" t="n">
        <v>88</v>
      </c>
      <c r="B360" s="566" t="str">
        <f aca="false">IF(基本情報入力シート!B127="", "",基本情報入力シート!B127)</f>
        <v/>
      </c>
      <c r="C360" s="566"/>
      <c r="D360" s="566"/>
      <c r="E360" s="566"/>
      <c r="F360" s="566"/>
      <c r="G360" s="567" t="str">
        <f aca="false">IF(基本情報入力シート!L127="", "",基本情報入力シート!L127)</f>
        <v/>
      </c>
      <c r="H360" s="567" t="str">
        <f aca="false">IF(基本情報入力シート!Q127="", "",基本情報入力シート!Q127)</f>
        <v/>
      </c>
      <c r="I360" s="567" t="str">
        <f aca="false">IF(基本情報入力シート!V127="", "",基本情報入力シート!V127)</f>
        <v/>
      </c>
      <c r="J360" s="567" t="str">
        <f aca="false">IF(基本情報入力シート!W127="", "",基本情報入力シート!W127)</f>
        <v/>
      </c>
      <c r="K360" s="567" t="str">
        <f aca="false">IF(基本情報入力シート!X127="", "",基本情報入力シート!X127)</f>
        <v/>
      </c>
      <c r="L360" s="542" t="str">
        <f aca="false">IF(基本情報入力シート!AC127=0, "",基本情報入力シート!AC127)</f>
        <v/>
      </c>
      <c r="M360" s="568" t="e">
        <f aca="false">IF(基本情報入力シート!AD127="", "",基本情報入力シート!AD127)</f>
        <v>#N/A</v>
      </c>
      <c r="N360" s="544"/>
      <c r="O360" s="545" t="e">
        <f aca="false">IFERROR(VLOOKUP(K360,【参考】数式用３!$A$2:$AD$48,MATCH(N360,【参考】数式用３!$C$4:$AD$4,0)+2,0),"")))</f>
        <v>#N/A</v>
      </c>
      <c r="P360" s="546"/>
      <c r="Q360" s="547" t="e">
        <f aca="false">IFERROR(VLOOKUP(K360,【参考】数式用３!$A$2:$AC$48,MATCH(P360,【参考】数式用３!$C$4:$AC$4,0)+2,0),"")))</f>
        <v>#N/A</v>
      </c>
      <c r="R360" s="548" t="s">
        <v>267</v>
      </c>
      <c r="S360" s="549"/>
      <c r="T360" s="550" t="s">
        <v>268</v>
      </c>
      <c r="U360" s="549"/>
      <c r="V360" s="550" t="s">
        <v>352</v>
      </c>
      <c r="W360" s="549"/>
      <c r="X360" s="550" t="s">
        <v>268</v>
      </c>
      <c r="Y360" s="549"/>
      <c r="Z360" s="550" t="s">
        <v>269</v>
      </c>
      <c r="AA360" s="550" t="s">
        <v>170</v>
      </c>
      <c r="AB360" s="550" t="str">
        <f aca="false">IF(S360&gt;=1,(W360*12+Y360)-(S360*12+U360)+1,"")</f>
        <v/>
      </c>
      <c r="AC360" s="551" t="s">
        <v>353</v>
      </c>
      <c r="AD360" s="552" t="str">
        <f aca="false">IFERROR(ROUNDDOWN(ROUND(L360*Q360,0)*M360,0)*AB360,"")</f>
        <v/>
      </c>
      <c r="AE360" s="553" t="e">
        <f aca="false">IFERROR(ROUNDDOWN(ROUNDDOWN(ROUND(L360*VLOOKUP(K360,【参考】数式用３!$A$2:$AC$48,MATCH("処遇改善加算Ⅳ",【参考】数式用３!$C$4:$O$4,0)+2,0),0)*M360,0)*AB360*0.5,0), "")),0),0),0))</f>
        <v>#N/A</v>
      </c>
      <c r="AF360" s="554"/>
      <c r="AG360" s="552" t="e">
        <f aca="false">IF(AND(AQ360&lt;&gt;"対象外", P360&lt;&gt;""),ROUNDDOWN(ROUND(L360*VLOOKUP(K360,【参考】数式用３!$A$2:$K$48,MATCH("ベア加算あり",【参考】数式用３!$C$4:$K$4,0)+2,0),0)*M360,0)*AB360,"")),0),0))</f>
        <v>#N/A</v>
      </c>
      <c r="AH360" s="555"/>
      <c r="AI360" s="554"/>
      <c r="AJ360" s="554"/>
      <c r="AK360" s="556"/>
      <c r="AL360" s="557"/>
      <c r="AM360" s="558" t="e">
        <f aca="false">IF(Q360="","",IF(Q360&lt;O360,"！加算の要件上は問題ありませんが、令和６年度末の加算率と比較して、令和７年度の加算率が低くなっています。",""))</f>
        <v>#N/A</v>
      </c>
      <c r="AN360" s="559"/>
      <c r="AO360" s="560" t="str">
        <f aca="false">IF(K360&lt;&gt;"","Q列に色付け","")</f>
        <v/>
      </c>
      <c r="AP360" s="561" t="e">
        <f aca="false">IF(AND(AE360&lt;&gt;0,AE360&lt;&gt;""),IF(AF360="○","入力済","未入力"),"")</f>
        <v>#N/A</v>
      </c>
      <c r="AQ360" s="126" t="e">
        <f aca="false">IFERROR((VLOOKUP(N360, 【参考】数式用３!$BE$5:$BE$13, 1,FALSE)), "対象外"))))</f>
        <v>#N/A</v>
      </c>
      <c r="AR360" s="126" t="e">
        <f aca="false">IF(AG360&lt;&gt;"",IF(AH360="○","入力済","未入力"),"")</f>
        <v>#N/A</v>
      </c>
      <c r="AS360" s="126" t="str">
        <f aca="false">IF(AND(P360&lt;&gt;"", AI360=""), "未入力", "入力済")</f>
        <v>入力済</v>
      </c>
      <c r="AT360" s="126" t="str">
        <f aca="false">IF(AND(P360&lt;&gt;"", P360&lt;&gt;"処遇改善加算Ⅳ", AJ360=""), "未入力", "入力済")</f>
        <v>入力済</v>
      </c>
      <c r="AU360" s="126" t="e">
        <f aca="false">IFERROR(VLOOKUP(K360, 【参考】数式用３!$BB$5:$BC$48, 2, FALSE), "")))</f>
        <v>#N/A</v>
      </c>
      <c r="AV360" s="126" t="e">
        <f aca="false">IF(AND(P360&lt;&gt;"処遇改善加算Ⅲ",P360&lt;&gt;"処遇改善加算Ⅳ", P360&lt;&gt;"", AU360&lt;&gt;"対象外"), 1,"")</f>
        <v>#N/A</v>
      </c>
      <c r="AW360" s="126" t="e">
        <f aca="false">IFERROR("_"&amp;VLOOKUP(K360, 【参考】数式用３!$AG$2:$AH$48, 2, FALSE), "")))</f>
        <v>#N/A</v>
      </c>
      <c r="AX360" s="560" t="str">
        <f aca="false">IF(AND(P360="処遇改善加算Ⅰ", AL360=""), "未入力","入力済")</f>
        <v>入力済</v>
      </c>
      <c r="AY360" s="560" t="str">
        <f aca="false">G360</f>
        <v/>
      </c>
    </row>
    <row r="361" customFormat="false" ht="14.4" hidden="false" customHeight="true" outlineLevel="0" collapsed="false">
      <c r="A361" s="539"/>
      <c r="B361" s="566"/>
      <c r="C361" s="566"/>
      <c r="D361" s="566"/>
      <c r="E361" s="566"/>
      <c r="F361" s="566"/>
      <c r="G361" s="567"/>
      <c r="H361" s="567"/>
      <c r="I361" s="567"/>
      <c r="J361" s="567"/>
      <c r="K361" s="567"/>
      <c r="L361" s="542"/>
      <c r="M361" s="568"/>
      <c r="N361" s="544"/>
      <c r="O361" s="545"/>
      <c r="P361" s="546"/>
      <c r="Q361" s="547"/>
      <c r="R361" s="548"/>
      <c r="S361" s="549"/>
      <c r="T361" s="550"/>
      <c r="U361" s="549"/>
      <c r="V361" s="550"/>
      <c r="W361" s="549"/>
      <c r="X361" s="550"/>
      <c r="Y361" s="549"/>
      <c r="Z361" s="550"/>
      <c r="AA361" s="550"/>
      <c r="AB361" s="550"/>
      <c r="AC361" s="551"/>
      <c r="AD361" s="552"/>
      <c r="AE361" s="553"/>
      <c r="AF361" s="554"/>
      <c r="AG361" s="552"/>
      <c r="AH361" s="555"/>
      <c r="AI361" s="554"/>
      <c r="AJ361" s="554"/>
      <c r="AK361" s="556"/>
      <c r="AL361" s="557"/>
      <c r="AM361" s="564" t="str">
        <f aca="false">IF(AND(P360&lt;&gt;"", OR(W360&lt;&gt;8,Y360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61" s="559"/>
      <c r="AO361" s="560"/>
      <c r="AP361" s="561"/>
      <c r="AQ361" s="126"/>
      <c r="AR361" s="126"/>
      <c r="AS361" s="126"/>
      <c r="AT361" s="126"/>
      <c r="AU361" s="126"/>
      <c r="AV361" s="126"/>
      <c r="AW361" s="126"/>
      <c r="AX361" s="560"/>
      <c r="AY361" s="560"/>
    </row>
    <row r="362" customFormat="false" ht="14.4" hidden="false" customHeight="true" outlineLevel="0" collapsed="false">
      <c r="A362" s="539"/>
      <c r="B362" s="566"/>
      <c r="C362" s="566"/>
      <c r="D362" s="566"/>
      <c r="E362" s="566"/>
      <c r="F362" s="566"/>
      <c r="G362" s="567"/>
      <c r="H362" s="567"/>
      <c r="I362" s="567"/>
      <c r="J362" s="567"/>
      <c r="K362" s="567"/>
      <c r="L362" s="542"/>
      <c r="M362" s="568"/>
      <c r="N362" s="544"/>
      <c r="O362" s="545"/>
      <c r="P362" s="546"/>
      <c r="Q362" s="547"/>
      <c r="R362" s="548"/>
      <c r="S362" s="549"/>
      <c r="T362" s="550"/>
      <c r="U362" s="549"/>
      <c r="V362" s="550"/>
      <c r="W362" s="549"/>
      <c r="X362" s="550"/>
      <c r="Y362" s="549"/>
      <c r="Z362" s="550"/>
      <c r="AA362" s="550"/>
      <c r="AB362" s="550"/>
      <c r="AC362" s="551"/>
      <c r="AD362" s="552"/>
      <c r="AE362" s="553"/>
      <c r="AF362" s="554"/>
      <c r="AG362" s="552"/>
      <c r="AH362" s="555"/>
      <c r="AI362" s="554"/>
      <c r="AJ362" s="554"/>
      <c r="AK362" s="556"/>
      <c r="AL362" s="557"/>
      <c r="AM362" s="564"/>
      <c r="AN362" s="559"/>
      <c r="AO362" s="560"/>
      <c r="AP362" s="561"/>
      <c r="AQ362" s="126"/>
      <c r="AR362" s="126"/>
      <c r="AS362" s="126"/>
      <c r="AT362" s="126"/>
      <c r="AU362" s="126"/>
      <c r="AV362" s="126"/>
      <c r="AW362" s="126"/>
      <c r="AX362" s="560"/>
      <c r="AY362" s="560"/>
    </row>
    <row r="363" customFormat="false" ht="30" hidden="false" customHeight="true" outlineLevel="0" collapsed="false">
      <c r="A363" s="539"/>
      <c r="B363" s="566"/>
      <c r="C363" s="566"/>
      <c r="D363" s="566"/>
      <c r="E363" s="566"/>
      <c r="F363" s="566"/>
      <c r="G363" s="567"/>
      <c r="H363" s="567"/>
      <c r="I363" s="567"/>
      <c r="J363" s="567"/>
      <c r="K363" s="567"/>
      <c r="L363" s="542"/>
      <c r="M363" s="568"/>
      <c r="N363" s="544"/>
      <c r="O363" s="545"/>
      <c r="P363" s="546"/>
      <c r="Q363" s="547"/>
      <c r="R363" s="548"/>
      <c r="S363" s="549"/>
      <c r="T363" s="550"/>
      <c r="U363" s="549"/>
      <c r="V363" s="550"/>
      <c r="W363" s="549"/>
      <c r="X363" s="550"/>
      <c r="Y363" s="549"/>
      <c r="Z363" s="550"/>
      <c r="AA363" s="550"/>
      <c r="AB363" s="550"/>
      <c r="AC363" s="551"/>
      <c r="AD363" s="552"/>
      <c r="AE363" s="553"/>
      <c r="AF363" s="554"/>
      <c r="AG363" s="552"/>
      <c r="AH363" s="555"/>
      <c r="AI363" s="554"/>
      <c r="AJ363" s="554"/>
      <c r="AK363" s="556"/>
      <c r="AL363" s="557"/>
      <c r="AM363" s="565" t="str">
        <f aca="false">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559"/>
      <c r="AO363" s="560"/>
      <c r="AP363" s="561"/>
      <c r="AQ363" s="126"/>
      <c r="AR363" s="126"/>
      <c r="AS363" s="126"/>
      <c r="AT363" s="126"/>
      <c r="AU363" s="126"/>
      <c r="AV363" s="126"/>
      <c r="AW363" s="126"/>
      <c r="AX363" s="560"/>
      <c r="AY363" s="560"/>
    </row>
    <row r="364" customFormat="false" ht="30" hidden="false" customHeight="true" outlineLevel="0" collapsed="false">
      <c r="A364" s="539" t="n">
        <v>89</v>
      </c>
      <c r="B364" s="566" t="str">
        <f aca="false">IF(基本情報入力シート!B128="", "",基本情報入力シート!B128)</f>
        <v/>
      </c>
      <c r="C364" s="566"/>
      <c r="D364" s="566"/>
      <c r="E364" s="566"/>
      <c r="F364" s="566"/>
      <c r="G364" s="567" t="str">
        <f aca="false">IF(基本情報入力シート!L128="", "",基本情報入力シート!L128)</f>
        <v/>
      </c>
      <c r="H364" s="567" t="str">
        <f aca="false">IF(基本情報入力シート!Q128="", "",基本情報入力シート!Q128)</f>
        <v/>
      </c>
      <c r="I364" s="567" t="str">
        <f aca="false">IF(基本情報入力シート!V128="", "",基本情報入力シート!V128)</f>
        <v/>
      </c>
      <c r="J364" s="567" t="str">
        <f aca="false">IF(基本情報入力シート!W128="", "",基本情報入力シート!W128)</f>
        <v/>
      </c>
      <c r="K364" s="567" t="str">
        <f aca="false">IF(基本情報入力シート!X128="", "",基本情報入力シート!X128)</f>
        <v/>
      </c>
      <c r="L364" s="542" t="str">
        <f aca="false">IF(基本情報入力シート!AC128=0, "",基本情報入力シート!AC128)</f>
        <v/>
      </c>
      <c r="M364" s="568" t="e">
        <f aca="false">IF(基本情報入力シート!AD128="", "",基本情報入力シート!AD128)</f>
        <v>#N/A</v>
      </c>
      <c r="N364" s="544"/>
      <c r="O364" s="545" t="e">
        <f aca="false">IFERROR(VLOOKUP(K364,【参考】数式用３!$A$2:$AD$48,MATCH(N364,【参考】数式用３!$C$4:$AD$4,0)+2,0),"")))</f>
        <v>#N/A</v>
      </c>
      <c r="P364" s="546"/>
      <c r="Q364" s="547" t="e">
        <f aca="false">IFERROR(VLOOKUP(K364,【参考】数式用３!$A$2:$AC$48,MATCH(P364,【参考】数式用３!$C$4:$AC$4,0)+2,0),"")))</f>
        <v>#N/A</v>
      </c>
      <c r="R364" s="548" t="s">
        <v>267</v>
      </c>
      <c r="S364" s="549"/>
      <c r="T364" s="550" t="s">
        <v>268</v>
      </c>
      <c r="U364" s="549"/>
      <c r="V364" s="550" t="s">
        <v>352</v>
      </c>
      <c r="W364" s="549"/>
      <c r="X364" s="550" t="s">
        <v>268</v>
      </c>
      <c r="Y364" s="549"/>
      <c r="Z364" s="550" t="s">
        <v>269</v>
      </c>
      <c r="AA364" s="550" t="s">
        <v>170</v>
      </c>
      <c r="AB364" s="550" t="str">
        <f aca="false">IF(S364&gt;=1,(W364*12+Y364)-(S364*12+U364)+1,"")</f>
        <v/>
      </c>
      <c r="AC364" s="551" t="s">
        <v>353</v>
      </c>
      <c r="AD364" s="552" t="str">
        <f aca="false">IFERROR(ROUNDDOWN(ROUND(L364*Q364,0)*M364,0)*AB364,"")</f>
        <v/>
      </c>
      <c r="AE364" s="553" t="e">
        <f aca="false">IFERROR(ROUNDDOWN(ROUNDDOWN(ROUND(L364*VLOOKUP(K364,【参考】数式用３!$A$2:$AC$48,MATCH("処遇改善加算Ⅳ",【参考】数式用３!$C$4:$O$4,0)+2,0),0)*M364,0)*AB364*0.5,0), "")),0),0),0))</f>
        <v>#N/A</v>
      </c>
      <c r="AF364" s="554"/>
      <c r="AG364" s="552" t="e">
        <f aca="false">IF(AND(AQ364&lt;&gt;"対象外", P364&lt;&gt;""),ROUNDDOWN(ROUND(L364*VLOOKUP(K364,【参考】数式用３!$A$2:$K$48,MATCH("ベア加算あり",【参考】数式用３!$C$4:$K$4,0)+2,0),0)*M364,0)*AB364,"")),0),0))</f>
        <v>#N/A</v>
      </c>
      <c r="AH364" s="555"/>
      <c r="AI364" s="554"/>
      <c r="AJ364" s="554"/>
      <c r="AK364" s="556"/>
      <c r="AL364" s="557"/>
      <c r="AM364" s="558" t="e">
        <f aca="false">IF(Q364="","",IF(Q364&lt;O364,"！加算の要件上は問題ありませんが、令和６年度末の加算率と比較して、令和７年度の加算率が低くなっています。",""))</f>
        <v>#N/A</v>
      </c>
      <c r="AN364" s="559"/>
      <c r="AO364" s="560" t="str">
        <f aca="false">IF(K364&lt;&gt;"","Q列に色付け","")</f>
        <v/>
      </c>
      <c r="AP364" s="561" t="e">
        <f aca="false">IF(AND(AE364&lt;&gt;0,AE364&lt;&gt;""),IF(AF364="○","入力済","未入力"),"")</f>
        <v>#N/A</v>
      </c>
      <c r="AQ364" s="126" t="e">
        <f aca="false">IFERROR((VLOOKUP(N364, 【参考】数式用３!$BE$5:$BE$13, 1,FALSE)), "対象外"))))</f>
        <v>#N/A</v>
      </c>
      <c r="AR364" s="126" t="e">
        <f aca="false">IF(AG364&lt;&gt;"",IF(AH364="○","入力済","未入力"),"")</f>
        <v>#N/A</v>
      </c>
      <c r="AS364" s="126" t="str">
        <f aca="false">IF(AND(P364&lt;&gt;"", AI364=""), "未入力", "入力済")</f>
        <v>入力済</v>
      </c>
      <c r="AT364" s="126" t="str">
        <f aca="false">IF(AND(P364&lt;&gt;"", P364&lt;&gt;"処遇改善加算Ⅳ", AJ364=""), "未入力", "入力済")</f>
        <v>入力済</v>
      </c>
      <c r="AU364" s="126" t="e">
        <f aca="false">IFERROR(VLOOKUP(K364, 【参考】数式用３!$BB$5:$BC$48, 2, FALSE), "")))</f>
        <v>#N/A</v>
      </c>
      <c r="AV364" s="126" t="e">
        <f aca="false">IF(AND(P364&lt;&gt;"処遇改善加算Ⅲ",P364&lt;&gt;"処遇改善加算Ⅳ", P364&lt;&gt;"", AU364&lt;&gt;"対象外"), 1,"")</f>
        <v>#N/A</v>
      </c>
      <c r="AW364" s="126" t="e">
        <f aca="false">IFERROR("_"&amp;VLOOKUP(K364, 【参考】数式用３!$AG$2:$AH$48, 2, FALSE), "")))</f>
        <v>#N/A</v>
      </c>
      <c r="AX364" s="560" t="str">
        <f aca="false">IF(AND(P364="処遇改善加算Ⅰ", AL364=""), "未入力","入力済")</f>
        <v>入力済</v>
      </c>
      <c r="AY364" s="560" t="str">
        <f aca="false">G364</f>
        <v/>
      </c>
    </row>
    <row r="365" customFormat="false" ht="14.4" hidden="false" customHeight="true" outlineLevel="0" collapsed="false">
      <c r="A365" s="539"/>
      <c r="B365" s="566"/>
      <c r="C365" s="566"/>
      <c r="D365" s="566"/>
      <c r="E365" s="566"/>
      <c r="F365" s="566"/>
      <c r="G365" s="567"/>
      <c r="H365" s="567"/>
      <c r="I365" s="567"/>
      <c r="J365" s="567"/>
      <c r="K365" s="567"/>
      <c r="L365" s="542"/>
      <c r="M365" s="568"/>
      <c r="N365" s="544"/>
      <c r="O365" s="545"/>
      <c r="P365" s="546"/>
      <c r="Q365" s="547"/>
      <c r="R365" s="548"/>
      <c r="S365" s="549"/>
      <c r="T365" s="550"/>
      <c r="U365" s="549"/>
      <c r="V365" s="550"/>
      <c r="W365" s="549"/>
      <c r="X365" s="550"/>
      <c r="Y365" s="549"/>
      <c r="Z365" s="550"/>
      <c r="AA365" s="550"/>
      <c r="AB365" s="550"/>
      <c r="AC365" s="551"/>
      <c r="AD365" s="552"/>
      <c r="AE365" s="553"/>
      <c r="AF365" s="554"/>
      <c r="AG365" s="552"/>
      <c r="AH365" s="555"/>
      <c r="AI365" s="554"/>
      <c r="AJ365" s="554"/>
      <c r="AK365" s="556"/>
      <c r="AL365" s="557"/>
      <c r="AM365" s="564" t="str">
        <f aca="false">IF(AND(P364&lt;&gt;"", OR(W364&lt;&gt;8,Y364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65" s="559"/>
      <c r="AO365" s="560"/>
      <c r="AP365" s="561"/>
      <c r="AQ365" s="126"/>
      <c r="AR365" s="126"/>
      <c r="AS365" s="126"/>
      <c r="AT365" s="126"/>
      <c r="AU365" s="126"/>
      <c r="AV365" s="126"/>
      <c r="AW365" s="126"/>
      <c r="AX365" s="560"/>
      <c r="AY365" s="560"/>
    </row>
    <row r="366" customFormat="false" ht="14.4" hidden="false" customHeight="true" outlineLevel="0" collapsed="false">
      <c r="A366" s="539"/>
      <c r="B366" s="566"/>
      <c r="C366" s="566"/>
      <c r="D366" s="566"/>
      <c r="E366" s="566"/>
      <c r="F366" s="566"/>
      <c r="G366" s="567"/>
      <c r="H366" s="567"/>
      <c r="I366" s="567"/>
      <c r="J366" s="567"/>
      <c r="K366" s="567"/>
      <c r="L366" s="542"/>
      <c r="M366" s="568"/>
      <c r="N366" s="544"/>
      <c r="O366" s="545"/>
      <c r="P366" s="546"/>
      <c r="Q366" s="547"/>
      <c r="R366" s="548"/>
      <c r="S366" s="549"/>
      <c r="T366" s="550"/>
      <c r="U366" s="549"/>
      <c r="V366" s="550"/>
      <c r="W366" s="549"/>
      <c r="X366" s="550"/>
      <c r="Y366" s="549"/>
      <c r="Z366" s="550"/>
      <c r="AA366" s="550"/>
      <c r="AB366" s="550"/>
      <c r="AC366" s="551"/>
      <c r="AD366" s="552"/>
      <c r="AE366" s="553"/>
      <c r="AF366" s="554"/>
      <c r="AG366" s="552"/>
      <c r="AH366" s="555"/>
      <c r="AI366" s="554"/>
      <c r="AJ366" s="554"/>
      <c r="AK366" s="556"/>
      <c r="AL366" s="557"/>
      <c r="AM366" s="564"/>
      <c r="AN366" s="559"/>
      <c r="AO366" s="560"/>
      <c r="AP366" s="561"/>
      <c r="AQ366" s="126"/>
      <c r="AR366" s="126"/>
      <c r="AS366" s="126"/>
      <c r="AT366" s="126"/>
      <c r="AU366" s="126"/>
      <c r="AV366" s="126"/>
      <c r="AW366" s="126"/>
      <c r="AX366" s="560"/>
      <c r="AY366" s="560"/>
    </row>
    <row r="367" customFormat="false" ht="30" hidden="false" customHeight="true" outlineLevel="0" collapsed="false">
      <c r="A367" s="539"/>
      <c r="B367" s="566"/>
      <c r="C367" s="566"/>
      <c r="D367" s="566"/>
      <c r="E367" s="566"/>
      <c r="F367" s="566"/>
      <c r="G367" s="567"/>
      <c r="H367" s="567"/>
      <c r="I367" s="567"/>
      <c r="J367" s="567"/>
      <c r="K367" s="567"/>
      <c r="L367" s="542"/>
      <c r="M367" s="568"/>
      <c r="N367" s="544"/>
      <c r="O367" s="545"/>
      <c r="P367" s="546"/>
      <c r="Q367" s="547"/>
      <c r="R367" s="548"/>
      <c r="S367" s="549"/>
      <c r="T367" s="550"/>
      <c r="U367" s="549"/>
      <c r="V367" s="550"/>
      <c r="W367" s="549"/>
      <c r="X367" s="550"/>
      <c r="Y367" s="549"/>
      <c r="Z367" s="550"/>
      <c r="AA367" s="550"/>
      <c r="AB367" s="550"/>
      <c r="AC367" s="551"/>
      <c r="AD367" s="552"/>
      <c r="AE367" s="553"/>
      <c r="AF367" s="554"/>
      <c r="AG367" s="552"/>
      <c r="AH367" s="555"/>
      <c r="AI367" s="554"/>
      <c r="AJ367" s="554"/>
      <c r="AK367" s="556"/>
      <c r="AL367" s="557"/>
      <c r="AM367" s="565" t="str">
        <f aca="false">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559"/>
      <c r="AO367" s="560"/>
      <c r="AP367" s="561"/>
      <c r="AQ367" s="126"/>
      <c r="AR367" s="126"/>
      <c r="AS367" s="126"/>
      <c r="AT367" s="126"/>
      <c r="AU367" s="126"/>
      <c r="AV367" s="126"/>
      <c r="AW367" s="126"/>
      <c r="AX367" s="560"/>
      <c r="AY367" s="560"/>
    </row>
    <row r="368" customFormat="false" ht="30" hidden="false" customHeight="true" outlineLevel="0" collapsed="false">
      <c r="A368" s="539" t="n">
        <v>90</v>
      </c>
      <c r="B368" s="566" t="str">
        <f aca="false">IF(基本情報入力シート!B129="", "",基本情報入力シート!B129)</f>
        <v/>
      </c>
      <c r="C368" s="566"/>
      <c r="D368" s="566"/>
      <c r="E368" s="566"/>
      <c r="F368" s="566"/>
      <c r="G368" s="567" t="str">
        <f aca="false">IF(基本情報入力シート!L129="", "",基本情報入力シート!L129)</f>
        <v/>
      </c>
      <c r="H368" s="567" t="str">
        <f aca="false">IF(基本情報入力シート!Q129="", "",基本情報入力シート!Q129)</f>
        <v/>
      </c>
      <c r="I368" s="567" t="str">
        <f aca="false">IF(基本情報入力シート!V129="", "",基本情報入力シート!V129)</f>
        <v/>
      </c>
      <c r="J368" s="567" t="str">
        <f aca="false">IF(基本情報入力シート!W129="", "",基本情報入力シート!W129)</f>
        <v/>
      </c>
      <c r="K368" s="567" t="str">
        <f aca="false">IF(基本情報入力シート!X129="", "",基本情報入力シート!X129)</f>
        <v/>
      </c>
      <c r="L368" s="542" t="str">
        <f aca="false">IF(基本情報入力シート!AC129=0, "",基本情報入力シート!AC129)</f>
        <v/>
      </c>
      <c r="M368" s="568" t="e">
        <f aca="false">IF(基本情報入力シート!AD129="", "",基本情報入力シート!AD129)</f>
        <v>#N/A</v>
      </c>
      <c r="N368" s="544"/>
      <c r="O368" s="545" t="e">
        <f aca="false">IFERROR(VLOOKUP(K368,【参考】数式用３!$A$2:$AD$48,MATCH(N368,【参考】数式用３!$C$4:$AD$4,0)+2,0),"")))</f>
        <v>#N/A</v>
      </c>
      <c r="P368" s="546"/>
      <c r="Q368" s="547" t="e">
        <f aca="false">IFERROR(VLOOKUP(K368,【参考】数式用３!$A$2:$AC$48,MATCH(P368,【参考】数式用３!$C$4:$AC$4,0)+2,0),"")))</f>
        <v>#N/A</v>
      </c>
      <c r="R368" s="548" t="s">
        <v>267</v>
      </c>
      <c r="S368" s="549"/>
      <c r="T368" s="550" t="s">
        <v>268</v>
      </c>
      <c r="U368" s="549"/>
      <c r="V368" s="550" t="s">
        <v>352</v>
      </c>
      <c r="W368" s="549"/>
      <c r="X368" s="550" t="s">
        <v>268</v>
      </c>
      <c r="Y368" s="549"/>
      <c r="Z368" s="550" t="s">
        <v>269</v>
      </c>
      <c r="AA368" s="550" t="s">
        <v>170</v>
      </c>
      <c r="AB368" s="550" t="str">
        <f aca="false">IF(S368&gt;=1,(W368*12+Y368)-(S368*12+U368)+1,"")</f>
        <v/>
      </c>
      <c r="AC368" s="551" t="s">
        <v>353</v>
      </c>
      <c r="AD368" s="552" t="str">
        <f aca="false">IFERROR(ROUNDDOWN(ROUND(L368*Q368,0)*M368,0)*AB368,"")</f>
        <v/>
      </c>
      <c r="AE368" s="553" t="e">
        <f aca="false">IFERROR(ROUNDDOWN(ROUNDDOWN(ROUND(L368*VLOOKUP(K368,【参考】数式用３!$A$2:$AC$48,MATCH("処遇改善加算Ⅳ",【参考】数式用３!$C$4:$O$4,0)+2,0),0)*M368,0)*AB368*0.5,0), "")),0),0),0))</f>
        <v>#N/A</v>
      </c>
      <c r="AF368" s="554"/>
      <c r="AG368" s="552" t="e">
        <f aca="false">IF(AND(AQ368&lt;&gt;"対象外", P368&lt;&gt;""),ROUNDDOWN(ROUND(L368*VLOOKUP(K368,【参考】数式用３!$A$2:$K$48,MATCH("ベア加算あり",【参考】数式用３!$C$4:$K$4,0)+2,0),0)*M368,0)*AB368,"")),0),0))</f>
        <v>#N/A</v>
      </c>
      <c r="AH368" s="555"/>
      <c r="AI368" s="554"/>
      <c r="AJ368" s="554"/>
      <c r="AK368" s="556"/>
      <c r="AL368" s="557"/>
      <c r="AM368" s="558" t="e">
        <f aca="false">IF(Q368="","",IF(Q368&lt;O368,"！加算の要件上は問題ありませんが、令和６年度末の加算率と比較して、令和７年度の加算率が低くなっています。",""))</f>
        <v>#N/A</v>
      </c>
      <c r="AN368" s="559"/>
      <c r="AO368" s="560" t="str">
        <f aca="false">IF(K368&lt;&gt;"","Q列に色付け","")</f>
        <v/>
      </c>
      <c r="AP368" s="561" t="e">
        <f aca="false">IF(AND(AE368&lt;&gt;0,AE368&lt;&gt;""),IF(AF368="○","入力済","未入力"),"")</f>
        <v>#N/A</v>
      </c>
      <c r="AQ368" s="126" t="e">
        <f aca="false">IFERROR((VLOOKUP(N368, 【参考】数式用３!$BE$5:$BE$13, 1,FALSE)), "対象外"))))</f>
        <v>#N/A</v>
      </c>
      <c r="AR368" s="126" t="e">
        <f aca="false">IF(AG368&lt;&gt;"",IF(AH368="○","入力済","未入力"),"")</f>
        <v>#N/A</v>
      </c>
      <c r="AS368" s="126" t="str">
        <f aca="false">IF(AND(P368&lt;&gt;"", AI368=""), "未入力", "入力済")</f>
        <v>入力済</v>
      </c>
      <c r="AT368" s="126" t="str">
        <f aca="false">IF(AND(P368&lt;&gt;"", P368&lt;&gt;"処遇改善加算Ⅳ", AJ368=""), "未入力", "入力済")</f>
        <v>入力済</v>
      </c>
      <c r="AU368" s="126" t="e">
        <f aca="false">IFERROR(VLOOKUP(K368, 【参考】数式用３!$BB$5:$BC$48, 2, FALSE), "")))</f>
        <v>#N/A</v>
      </c>
      <c r="AV368" s="126" t="e">
        <f aca="false">IF(AND(P368&lt;&gt;"処遇改善加算Ⅲ",P368&lt;&gt;"処遇改善加算Ⅳ", P368&lt;&gt;"", AU368&lt;&gt;"対象外"), 1,"")</f>
        <v>#N/A</v>
      </c>
      <c r="AW368" s="126" t="e">
        <f aca="false">IFERROR("_"&amp;VLOOKUP(K368, 【参考】数式用３!$AG$2:$AH$48, 2, FALSE), "")))</f>
        <v>#N/A</v>
      </c>
      <c r="AX368" s="560" t="str">
        <f aca="false">IF(AND(P368="処遇改善加算Ⅰ", AL368=""), "未入力","入力済")</f>
        <v>入力済</v>
      </c>
      <c r="AY368" s="560" t="str">
        <f aca="false">G368</f>
        <v/>
      </c>
    </row>
    <row r="369" customFormat="false" ht="14.4" hidden="false" customHeight="true" outlineLevel="0" collapsed="false">
      <c r="A369" s="539"/>
      <c r="B369" s="566"/>
      <c r="C369" s="566"/>
      <c r="D369" s="566"/>
      <c r="E369" s="566"/>
      <c r="F369" s="566"/>
      <c r="G369" s="567"/>
      <c r="H369" s="567"/>
      <c r="I369" s="567"/>
      <c r="J369" s="567"/>
      <c r="K369" s="567"/>
      <c r="L369" s="542"/>
      <c r="M369" s="568"/>
      <c r="N369" s="544"/>
      <c r="O369" s="545"/>
      <c r="P369" s="546"/>
      <c r="Q369" s="547"/>
      <c r="R369" s="548"/>
      <c r="S369" s="549"/>
      <c r="T369" s="550"/>
      <c r="U369" s="549"/>
      <c r="V369" s="550"/>
      <c r="W369" s="549"/>
      <c r="X369" s="550"/>
      <c r="Y369" s="549"/>
      <c r="Z369" s="550"/>
      <c r="AA369" s="550"/>
      <c r="AB369" s="550"/>
      <c r="AC369" s="551"/>
      <c r="AD369" s="552"/>
      <c r="AE369" s="553"/>
      <c r="AF369" s="554"/>
      <c r="AG369" s="552"/>
      <c r="AH369" s="555"/>
      <c r="AI369" s="554"/>
      <c r="AJ369" s="554"/>
      <c r="AK369" s="556"/>
      <c r="AL369" s="557"/>
      <c r="AM369" s="564" t="str">
        <f aca="false">IF(AND(P368&lt;&gt;"", OR(W368&lt;&gt;8,Y368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69" s="559"/>
      <c r="AO369" s="560"/>
      <c r="AP369" s="561"/>
      <c r="AQ369" s="126"/>
      <c r="AR369" s="126"/>
      <c r="AS369" s="126"/>
      <c r="AT369" s="126"/>
      <c r="AU369" s="126"/>
      <c r="AV369" s="126"/>
      <c r="AW369" s="126"/>
      <c r="AX369" s="560"/>
      <c r="AY369" s="560"/>
    </row>
    <row r="370" customFormat="false" ht="14.4" hidden="false" customHeight="true" outlineLevel="0" collapsed="false">
      <c r="A370" s="539"/>
      <c r="B370" s="566"/>
      <c r="C370" s="566"/>
      <c r="D370" s="566"/>
      <c r="E370" s="566"/>
      <c r="F370" s="566"/>
      <c r="G370" s="567"/>
      <c r="H370" s="567"/>
      <c r="I370" s="567"/>
      <c r="J370" s="567"/>
      <c r="K370" s="567"/>
      <c r="L370" s="542"/>
      <c r="M370" s="568"/>
      <c r="N370" s="544"/>
      <c r="O370" s="545"/>
      <c r="P370" s="546"/>
      <c r="Q370" s="547"/>
      <c r="R370" s="548"/>
      <c r="S370" s="549"/>
      <c r="T370" s="550"/>
      <c r="U370" s="549"/>
      <c r="V370" s="550"/>
      <c r="W370" s="549"/>
      <c r="X370" s="550"/>
      <c r="Y370" s="549"/>
      <c r="Z370" s="550"/>
      <c r="AA370" s="550"/>
      <c r="AB370" s="550"/>
      <c r="AC370" s="551"/>
      <c r="AD370" s="552"/>
      <c r="AE370" s="553"/>
      <c r="AF370" s="554"/>
      <c r="AG370" s="552"/>
      <c r="AH370" s="555"/>
      <c r="AI370" s="554"/>
      <c r="AJ370" s="554"/>
      <c r="AK370" s="556"/>
      <c r="AL370" s="557"/>
      <c r="AM370" s="564"/>
      <c r="AN370" s="559"/>
      <c r="AO370" s="560"/>
      <c r="AP370" s="561"/>
      <c r="AQ370" s="126"/>
      <c r="AR370" s="126"/>
      <c r="AS370" s="126"/>
      <c r="AT370" s="126"/>
      <c r="AU370" s="126"/>
      <c r="AV370" s="126"/>
      <c r="AW370" s="126"/>
      <c r="AX370" s="560"/>
      <c r="AY370" s="560"/>
    </row>
    <row r="371" customFormat="false" ht="30" hidden="false" customHeight="true" outlineLevel="0" collapsed="false">
      <c r="A371" s="539"/>
      <c r="B371" s="566"/>
      <c r="C371" s="566"/>
      <c r="D371" s="566"/>
      <c r="E371" s="566"/>
      <c r="F371" s="566"/>
      <c r="G371" s="567"/>
      <c r="H371" s="567"/>
      <c r="I371" s="567"/>
      <c r="J371" s="567"/>
      <c r="K371" s="567"/>
      <c r="L371" s="542"/>
      <c r="M371" s="568"/>
      <c r="N371" s="544"/>
      <c r="O371" s="545"/>
      <c r="P371" s="546"/>
      <c r="Q371" s="547"/>
      <c r="R371" s="548"/>
      <c r="S371" s="549"/>
      <c r="T371" s="550"/>
      <c r="U371" s="549"/>
      <c r="V371" s="550"/>
      <c r="W371" s="549"/>
      <c r="X371" s="550"/>
      <c r="Y371" s="549"/>
      <c r="Z371" s="550"/>
      <c r="AA371" s="550"/>
      <c r="AB371" s="550"/>
      <c r="AC371" s="551"/>
      <c r="AD371" s="552"/>
      <c r="AE371" s="553"/>
      <c r="AF371" s="554"/>
      <c r="AG371" s="552"/>
      <c r="AH371" s="555"/>
      <c r="AI371" s="554"/>
      <c r="AJ371" s="554"/>
      <c r="AK371" s="556"/>
      <c r="AL371" s="557"/>
      <c r="AM371" s="565" t="str">
        <f aca="false">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559"/>
      <c r="AO371" s="560"/>
      <c r="AP371" s="561"/>
      <c r="AQ371" s="126"/>
      <c r="AR371" s="126"/>
      <c r="AS371" s="126"/>
      <c r="AT371" s="126"/>
      <c r="AU371" s="126"/>
      <c r="AV371" s="126"/>
      <c r="AW371" s="126"/>
      <c r="AX371" s="560"/>
      <c r="AY371" s="560"/>
    </row>
    <row r="372" customFormat="false" ht="30" hidden="false" customHeight="true" outlineLevel="0" collapsed="false">
      <c r="A372" s="539" t="n">
        <v>91</v>
      </c>
      <c r="B372" s="566" t="str">
        <f aca="false">IF(基本情報入力シート!B130="", "",基本情報入力シート!B130)</f>
        <v/>
      </c>
      <c r="C372" s="566"/>
      <c r="D372" s="566"/>
      <c r="E372" s="566"/>
      <c r="F372" s="566"/>
      <c r="G372" s="567" t="str">
        <f aca="false">IF(基本情報入力シート!L130="", "",基本情報入力シート!L130)</f>
        <v/>
      </c>
      <c r="H372" s="567" t="str">
        <f aca="false">IF(基本情報入力シート!Q130="", "",基本情報入力シート!Q130)</f>
        <v/>
      </c>
      <c r="I372" s="567" t="str">
        <f aca="false">IF(基本情報入力シート!V130="", "",基本情報入力シート!V130)</f>
        <v/>
      </c>
      <c r="J372" s="567" t="str">
        <f aca="false">IF(基本情報入力シート!W130="", "",基本情報入力シート!W130)</f>
        <v/>
      </c>
      <c r="K372" s="567" t="str">
        <f aca="false">IF(基本情報入力シート!X130="", "",基本情報入力シート!X130)</f>
        <v/>
      </c>
      <c r="L372" s="542" t="str">
        <f aca="false">IF(基本情報入力シート!AC130=0, "",基本情報入力シート!AC130)</f>
        <v/>
      </c>
      <c r="M372" s="568" t="e">
        <f aca="false">IF(基本情報入力シート!AD130="", "",基本情報入力シート!AD130)</f>
        <v>#N/A</v>
      </c>
      <c r="N372" s="544"/>
      <c r="O372" s="545" t="e">
        <f aca="false">IFERROR(VLOOKUP(K372,【参考】数式用３!$A$2:$AD$48,MATCH(N372,【参考】数式用３!$C$4:$AD$4,0)+2,0),"")))</f>
        <v>#N/A</v>
      </c>
      <c r="P372" s="546"/>
      <c r="Q372" s="547" t="e">
        <f aca="false">IFERROR(VLOOKUP(K372,【参考】数式用３!$A$2:$AC$48,MATCH(P372,【参考】数式用３!$C$4:$AC$4,0)+2,0),"")))</f>
        <v>#N/A</v>
      </c>
      <c r="R372" s="548" t="s">
        <v>267</v>
      </c>
      <c r="S372" s="549"/>
      <c r="T372" s="550" t="s">
        <v>268</v>
      </c>
      <c r="U372" s="549"/>
      <c r="V372" s="550" t="s">
        <v>352</v>
      </c>
      <c r="W372" s="549"/>
      <c r="X372" s="550" t="s">
        <v>268</v>
      </c>
      <c r="Y372" s="549"/>
      <c r="Z372" s="550" t="s">
        <v>269</v>
      </c>
      <c r="AA372" s="550" t="s">
        <v>170</v>
      </c>
      <c r="AB372" s="550" t="str">
        <f aca="false">IF(S372&gt;=1,(W372*12+Y372)-(S372*12+U372)+1,"")</f>
        <v/>
      </c>
      <c r="AC372" s="551" t="s">
        <v>353</v>
      </c>
      <c r="AD372" s="552" t="str">
        <f aca="false">IFERROR(ROUNDDOWN(ROUND(L372*Q372,0)*M372,0)*AB372,"")</f>
        <v/>
      </c>
      <c r="AE372" s="553" t="e">
        <f aca="false">IFERROR(ROUNDDOWN(ROUNDDOWN(ROUND(L372*VLOOKUP(K372,【参考】数式用３!$A$2:$AC$48,MATCH("処遇改善加算Ⅳ",【参考】数式用３!$C$4:$O$4,0)+2,0),0)*M372,0)*AB372*0.5,0), "")),0),0),0))</f>
        <v>#N/A</v>
      </c>
      <c r="AF372" s="554"/>
      <c r="AG372" s="552" t="e">
        <f aca="false">IF(AND(AQ372&lt;&gt;"対象外", P372&lt;&gt;""),ROUNDDOWN(ROUND(L372*VLOOKUP(K372,【参考】数式用３!$A$2:$K$48,MATCH("ベア加算あり",【参考】数式用３!$C$4:$K$4,0)+2,0),0)*M372,0)*AB372,"")),0),0))</f>
        <v>#N/A</v>
      </c>
      <c r="AH372" s="555"/>
      <c r="AI372" s="554"/>
      <c r="AJ372" s="554"/>
      <c r="AK372" s="556"/>
      <c r="AL372" s="557"/>
      <c r="AM372" s="558" t="e">
        <f aca="false">IF(Q372="","",IF(Q372&lt;O372,"！加算の要件上は問題ありませんが、令和６年度末の加算率と比較して、令和７年度の加算率が低くなっています。",""))</f>
        <v>#N/A</v>
      </c>
      <c r="AN372" s="559"/>
      <c r="AO372" s="560" t="str">
        <f aca="false">IF(K372&lt;&gt;"","Q列に色付け","")</f>
        <v/>
      </c>
      <c r="AP372" s="561" t="e">
        <f aca="false">IF(AND(AE372&lt;&gt;0,AE372&lt;&gt;""),IF(AF372="○","入力済","未入力"),"")</f>
        <v>#N/A</v>
      </c>
      <c r="AQ372" s="126" t="e">
        <f aca="false">IFERROR((VLOOKUP(N372, 【参考】数式用３!$BE$5:$BE$13, 1,FALSE)), "対象外"))))</f>
        <v>#N/A</v>
      </c>
      <c r="AR372" s="126" t="e">
        <f aca="false">IF(AG372&lt;&gt;"",IF(AH372="○","入力済","未入力"),"")</f>
        <v>#N/A</v>
      </c>
      <c r="AS372" s="126" t="str">
        <f aca="false">IF(AND(P372&lt;&gt;"", AI372=""), "未入力", "入力済")</f>
        <v>入力済</v>
      </c>
      <c r="AT372" s="126" t="str">
        <f aca="false">IF(AND(P372&lt;&gt;"", P372&lt;&gt;"処遇改善加算Ⅳ", AJ372=""), "未入力", "入力済")</f>
        <v>入力済</v>
      </c>
      <c r="AU372" s="126" t="e">
        <f aca="false">IFERROR(VLOOKUP(K372, 【参考】数式用３!$BB$5:$BC$48, 2, FALSE), "")))</f>
        <v>#N/A</v>
      </c>
      <c r="AV372" s="126" t="e">
        <f aca="false">IF(AND(P372&lt;&gt;"処遇改善加算Ⅲ",P372&lt;&gt;"処遇改善加算Ⅳ", P372&lt;&gt;"", AU372&lt;&gt;"対象外"), 1,"")</f>
        <v>#N/A</v>
      </c>
      <c r="AW372" s="126" t="e">
        <f aca="false">IFERROR("_"&amp;VLOOKUP(K372, 【参考】数式用３!$AG$2:$AH$48, 2, FALSE), "")))</f>
        <v>#N/A</v>
      </c>
      <c r="AX372" s="560" t="str">
        <f aca="false">IF(AND(P372="処遇改善加算Ⅰ", AL372=""), "未入力","入力済")</f>
        <v>入力済</v>
      </c>
      <c r="AY372" s="560" t="str">
        <f aca="false">G372</f>
        <v/>
      </c>
    </row>
    <row r="373" customFormat="false" ht="14.4" hidden="false" customHeight="true" outlineLevel="0" collapsed="false">
      <c r="A373" s="539"/>
      <c r="B373" s="566"/>
      <c r="C373" s="566"/>
      <c r="D373" s="566"/>
      <c r="E373" s="566"/>
      <c r="F373" s="566"/>
      <c r="G373" s="567"/>
      <c r="H373" s="567"/>
      <c r="I373" s="567"/>
      <c r="J373" s="567"/>
      <c r="K373" s="567"/>
      <c r="L373" s="542"/>
      <c r="M373" s="568"/>
      <c r="N373" s="544"/>
      <c r="O373" s="545"/>
      <c r="P373" s="546"/>
      <c r="Q373" s="547"/>
      <c r="R373" s="548"/>
      <c r="S373" s="549"/>
      <c r="T373" s="550"/>
      <c r="U373" s="549"/>
      <c r="V373" s="550"/>
      <c r="W373" s="549"/>
      <c r="X373" s="550"/>
      <c r="Y373" s="549"/>
      <c r="Z373" s="550"/>
      <c r="AA373" s="550"/>
      <c r="AB373" s="550"/>
      <c r="AC373" s="551"/>
      <c r="AD373" s="552"/>
      <c r="AE373" s="553"/>
      <c r="AF373" s="554"/>
      <c r="AG373" s="552"/>
      <c r="AH373" s="555"/>
      <c r="AI373" s="554"/>
      <c r="AJ373" s="554"/>
      <c r="AK373" s="556"/>
      <c r="AL373" s="557"/>
      <c r="AM373" s="564" t="str">
        <f aca="false">IF(AND(P372&lt;&gt;"", OR(W372&lt;&gt;8,Y372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73" s="559"/>
      <c r="AO373" s="560"/>
      <c r="AP373" s="561"/>
      <c r="AQ373" s="126"/>
      <c r="AR373" s="126"/>
      <c r="AS373" s="126"/>
      <c r="AT373" s="126"/>
      <c r="AU373" s="126"/>
      <c r="AV373" s="126"/>
      <c r="AW373" s="126"/>
      <c r="AX373" s="560"/>
      <c r="AY373" s="560"/>
    </row>
    <row r="374" customFormat="false" ht="14.4" hidden="false" customHeight="true" outlineLevel="0" collapsed="false">
      <c r="A374" s="539"/>
      <c r="B374" s="566"/>
      <c r="C374" s="566"/>
      <c r="D374" s="566"/>
      <c r="E374" s="566"/>
      <c r="F374" s="566"/>
      <c r="G374" s="567"/>
      <c r="H374" s="567"/>
      <c r="I374" s="567"/>
      <c r="J374" s="567"/>
      <c r="K374" s="567"/>
      <c r="L374" s="542"/>
      <c r="M374" s="568"/>
      <c r="N374" s="544"/>
      <c r="O374" s="545"/>
      <c r="P374" s="546"/>
      <c r="Q374" s="547"/>
      <c r="R374" s="548"/>
      <c r="S374" s="549"/>
      <c r="T374" s="550"/>
      <c r="U374" s="549"/>
      <c r="V374" s="550"/>
      <c r="W374" s="549"/>
      <c r="X374" s="550"/>
      <c r="Y374" s="549"/>
      <c r="Z374" s="550"/>
      <c r="AA374" s="550"/>
      <c r="AB374" s="550"/>
      <c r="AC374" s="551"/>
      <c r="AD374" s="552"/>
      <c r="AE374" s="553"/>
      <c r="AF374" s="554"/>
      <c r="AG374" s="552"/>
      <c r="AH374" s="555"/>
      <c r="AI374" s="554"/>
      <c r="AJ374" s="554"/>
      <c r="AK374" s="556"/>
      <c r="AL374" s="557"/>
      <c r="AM374" s="564"/>
      <c r="AN374" s="559"/>
      <c r="AO374" s="560"/>
      <c r="AP374" s="561"/>
      <c r="AQ374" s="126"/>
      <c r="AR374" s="126"/>
      <c r="AS374" s="126"/>
      <c r="AT374" s="126"/>
      <c r="AU374" s="126"/>
      <c r="AV374" s="126"/>
      <c r="AW374" s="126"/>
      <c r="AX374" s="560"/>
      <c r="AY374" s="560"/>
    </row>
    <row r="375" customFormat="false" ht="30" hidden="false" customHeight="true" outlineLevel="0" collapsed="false">
      <c r="A375" s="539"/>
      <c r="B375" s="566"/>
      <c r="C375" s="566"/>
      <c r="D375" s="566"/>
      <c r="E375" s="566"/>
      <c r="F375" s="566"/>
      <c r="G375" s="567"/>
      <c r="H375" s="567"/>
      <c r="I375" s="567"/>
      <c r="J375" s="567"/>
      <c r="K375" s="567"/>
      <c r="L375" s="542"/>
      <c r="M375" s="568"/>
      <c r="N375" s="544"/>
      <c r="O375" s="545"/>
      <c r="P375" s="546"/>
      <c r="Q375" s="547"/>
      <c r="R375" s="548"/>
      <c r="S375" s="549"/>
      <c r="T375" s="550"/>
      <c r="U375" s="549"/>
      <c r="V375" s="550"/>
      <c r="W375" s="549"/>
      <c r="X375" s="550"/>
      <c r="Y375" s="549"/>
      <c r="Z375" s="550"/>
      <c r="AA375" s="550"/>
      <c r="AB375" s="550"/>
      <c r="AC375" s="551"/>
      <c r="AD375" s="552"/>
      <c r="AE375" s="553"/>
      <c r="AF375" s="554"/>
      <c r="AG375" s="552"/>
      <c r="AH375" s="555"/>
      <c r="AI375" s="554"/>
      <c r="AJ375" s="554"/>
      <c r="AK375" s="556"/>
      <c r="AL375" s="557"/>
      <c r="AM375" s="565" t="str">
        <f aca="false">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559"/>
      <c r="AO375" s="560"/>
      <c r="AP375" s="561"/>
      <c r="AQ375" s="126"/>
      <c r="AR375" s="126"/>
      <c r="AS375" s="126"/>
      <c r="AT375" s="126"/>
      <c r="AU375" s="126"/>
      <c r="AV375" s="126"/>
      <c r="AW375" s="126"/>
      <c r="AX375" s="560"/>
      <c r="AY375" s="560"/>
    </row>
    <row r="376" customFormat="false" ht="30" hidden="false" customHeight="true" outlineLevel="0" collapsed="false">
      <c r="A376" s="539" t="n">
        <v>92</v>
      </c>
      <c r="B376" s="566" t="str">
        <f aca="false">IF(基本情報入力シート!B131="", "",基本情報入力シート!B131)</f>
        <v/>
      </c>
      <c r="C376" s="566"/>
      <c r="D376" s="566"/>
      <c r="E376" s="566"/>
      <c r="F376" s="566"/>
      <c r="G376" s="567" t="str">
        <f aca="false">IF(基本情報入力シート!L131="", "",基本情報入力シート!L131)</f>
        <v/>
      </c>
      <c r="H376" s="567" t="str">
        <f aca="false">IF(基本情報入力シート!Q131="", "",基本情報入力シート!Q131)</f>
        <v/>
      </c>
      <c r="I376" s="567" t="str">
        <f aca="false">IF(基本情報入力シート!V131="", "",基本情報入力シート!V131)</f>
        <v/>
      </c>
      <c r="J376" s="567" t="str">
        <f aca="false">IF(基本情報入力シート!W131="", "",基本情報入力シート!W131)</f>
        <v/>
      </c>
      <c r="K376" s="567" t="str">
        <f aca="false">IF(基本情報入力シート!X131="", "",基本情報入力シート!X131)</f>
        <v/>
      </c>
      <c r="L376" s="542" t="str">
        <f aca="false">IF(基本情報入力シート!AC131=0, "",基本情報入力シート!AC131)</f>
        <v/>
      </c>
      <c r="M376" s="568" t="e">
        <f aca="false">IF(基本情報入力シート!AD131="", "",基本情報入力シート!AD131)</f>
        <v>#N/A</v>
      </c>
      <c r="N376" s="544"/>
      <c r="O376" s="545" t="e">
        <f aca="false">IFERROR(VLOOKUP(K376,【参考】数式用３!$A$2:$AD$48,MATCH(N376,【参考】数式用３!$C$4:$AD$4,0)+2,0),"")))</f>
        <v>#N/A</v>
      </c>
      <c r="P376" s="546"/>
      <c r="Q376" s="547" t="e">
        <f aca="false">IFERROR(VLOOKUP(K376,【参考】数式用３!$A$2:$AC$48,MATCH(P376,【参考】数式用３!$C$4:$AC$4,0)+2,0),"")))</f>
        <v>#N/A</v>
      </c>
      <c r="R376" s="548" t="s">
        <v>267</v>
      </c>
      <c r="S376" s="549"/>
      <c r="T376" s="550" t="s">
        <v>268</v>
      </c>
      <c r="U376" s="549"/>
      <c r="V376" s="550" t="s">
        <v>352</v>
      </c>
      <c r="W376" s="549"/>
      <c r="X376" s="550" t="s">
        <v>268</v>
      </c>
      <c r="Y376" s="549"/>
      <c r="Z376" s="550" t="s">
        <v>269</v>
      </c>
      <c r="AA376" s="550" t="s">
        <v>170</v>
      </c>
      <c r="AB376" s="550" t="str">
        <f aca="false">IF(S376&gt;=1,(W376*12+Y376)-(S376*12+U376)+1,"")</f>
        <v/>
      </c>
      <c r="AC376" s="551" t="s">
        <v>353</v>
      </c>
      <c r="AD376" s="552" t="str">
        <f aca="false">IFERROR(ROUNDDOWN(ROUND(L376*Q376,0)*M376,0)*AB376,"")</f>
        <v/>
      </c>
      <c r="AE376" s="553" t="e">
        <f aca="false">IFERROR(ROUNDDOWN(ROUNDDOWN(ROUND(L376*VLOOKUP(K376,【参考】数式用３!$A$2:$AC$48,MATCH("処遇改善加算Ⅳ",【参考】数式用３!$C$4:$O$4,0)+2,0),0)*M376,0)*AB376*0.5,0), "")),0),0),0))</f>
        <v>#N/A</v>
      </c>
      <c r="AF376" s="554"/>
      <c r="AG376" s="552" t="e">
        <f aca="false">IF(AND(AQ376&lt;&gt;"対象外", P376&lt;&gt;""),ROUNDDOWN(ROUND(L376*VLOOKUP(K376,【参考】数式用３!$A$2:$K$48,MATCH("ベア加算あり",【参考】数式用３!$C$4:$K$4,0)+2,0),0)*M376,0)*AB376,"")),0),0))</f>
        <v>#N/A</v>
      </c>
      <c r="AH376" s="555"/>
      <c r="AI376" s="554"/>
      <c r="AJ376" s="554"/>
      <c r="AK376" s="556"/>
      <c r="AL376" s="557"/>
      <c r="AM376" s="558" t="e">
        <f aca="false">IF(Q376="","",IF(Q376&lt;O376,"！加算の要件上は問題ありませんが、令和６年度末の加算率と比較して、令和７年度の加算率が低くなっています。",""))</f>
        <v>#N/A</v>
      </c>
      <c r="AN376" s="559"/>
      <c r="AO376" s="560" t="str">
        <f aca="false">IF(K376&lt;&gt;"","Q列に色付け","")</f>
        <v/>
      </c>
      <c r="AP376" s="561" t="e">
        <f aca="false">IF(AND(AE376&lt;&gt;0,AE376&lt;&gt;""),IF(AF376="○","入力済","未入力"),"")</f>
        <v>#N/A</v>
      </c>
      <c r="AQ376" s="126" t="e">
        <f aca="false">IFERROR((VLOOKUP(N376, 【参考】数式用３!$BE$5:$BE$13, 1,FALSE)), "対象外"))))</f>
        <v>#N/A</v>
      </c>
      <c r="AR376" s="126" t="e">
        <f aca="false">IF(AG376&lt;&gt;"",IF(AH376="○","入力済","未入力"),"")</f>
        <v>#N/A</v>
      </c>
      <c r="AS376" s="126" t="str">
        <f aca="false">IF(AND(P376&lt;&gt;"", AI376=""), "未入力", "入力済")</f>
        <v>入力済</v>
      </c>
      <c r="AT376" s="126" t="str">
        <f aca="false">IF(AND(P376&lt;&gt;"", P376&lt;&gt;"処遇改善加算Ⅳ", AJ376=""), "未入力", "入力済")</f>
        <v>入力済</v>
      </c>
      <c r="AU376" s="126" t="e">
        <f aca="false">IFERROR(VLOOKUP(K376, 【参考】数式用３!$BB$5:$BC$48, 2, FALSE), "")))</f>
        <v>#N/A</v>
      </c>
      <c r="AV376" s="126" t="e">
        <f aca="false">IF(AND(P376&lt;&gt;"処遇改善加算Ⅲ",P376&lt;&gt;"処遇改善加算Ⅳ", P376&lt;&gt;"", AU376&lt;&gt;"対象外"), 1,"")</f>
        <v>#N/A</v>
      </c>
      <c r="AW376" s="126" t="e">
        <f aca="false">IFERROR("_"&amp;VLOOKUP(K376, 【参考】数式用３!$AG$2:$AH$48, 2, FALSE), "")))</f>
        <v>#N/A</v>
      </c>
      <c r="AX376" s="560" t="str">
        <f aca="false">IF(AND(P376="処遇改善加算Ⅰ", AL376=""), "未入力","入力済")</f>
        <v>入力済</v>
      </c>
      <c r="AY376" s="560" t="str">
        <f aca="false">G376</f>
        <v/>
      </c>
    </row>
    <row r="377" customFormat="false" ht="14.4" hidden="false" customHeight="true" outlineLevel="0" collapsed="false">
      <c r="A377" s="539"/>
      <c r="B377" s="566"/>
      <c r="C377" s="566"/>
      <c r="D377" s="566"/>
      <c r="E377" s="566"/>
      <c r="F377" s="566"/>
      <c r="G377" s="567"/>
      <c r="H377" s="567"/>
      <c r="I377" s="567"/>
      <c r="J377" s="567"/>
      <c r="K377" s="567"/>
      <c r="L377" s="542"/>
      <c r="M377" s="568"/>
      <c r="N377" s="544"/>
      <c r="O377" s="545"/>
      <c r="P377" s="546"/>
      <c r="Q377" s="547"/>
      <c r="R377" s="548"/>
      <c r="S377" s="549"/>
      <c r="T377" s="550"/>
      <c r="U377" s="549"/>
      <c r="V377" s="550"/>
      <c r="W377" s="549"/>
      <c r="X377" s="550"/>
      <c r="Y377" s="549"/>
      <c r="Z377" s="550"/>
      <c r="AA377" s="550"/>
      <c r="AB377" s="550"/>
      <c r="AC377" s="551"/>
      <c r="AD377" s="552"/>
      <c r="AE377" s="553"/>
      <c r="AF377" s="554"/>
      <c r="AG377" s="552"/>
      <c r="AH377" s="555"/>
      <c r="AI377" s="554"/>
      <c r="AJ377" s="554"/>
      <c r="AK377" s="556"/>
      <c r="AL377" s="557"/>
      <c r="AM377" s="564" t="str">
        <f aca="false">IF(AND(P376&lt;&gt;"", OR(W376&lt;&gt;8,Y376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77" s="559"/>
      <c r="AO377" s="560"/>
      <c r="AP377" s="561"/>
      <c r="AQ377" s="126"/>
      <c r="AR377" s="126"/>
      <c r="AS377" s="126"/>
      <c r="AT377" s="126"/>
      <c r="AU377" s="126"/>
      <c r="AV377" s="126"/>
      <c r="AW377" s="126"/>
      <c r="AX377" s="560"/>
      <c r="AY377" s="560"/>
    </row>
    <row r="378" customFormat="false" ht="14.4" hidden="false" customHeight="true" outlineLevel="0" collapsed="false">
      <c r="A378" s="539"/>
      <c r="B378" s="566"/>
      <c r="C378" s="566"/>
      <c r="D378" s="566"/>
      <c r="E378" s="566"/>
      <c r="F378" s="566"/>
      <c r="G378" s="567"/>
      <c r="H378" s="567"/>
      <c r="I378" s="567"/>
      <c r="J378" s="567"/>
      <c r="K378" s="567"/>
      <c r="L378" s="542"/>
      <c r="M378" s="568"/>
      <c r="N378" s="544"/>
      <c r="O378" s="545"/>
      <c r="P378" s="546"/>
      <c r="Q378" s="547"/>
      <c r="R378" s="548"/>
      <c r="S378" s="549"/>
      <c r="T378" s="550"/>
      <c r="U378" s="549"/>
      <c r="V378" s="550"/>
      <c r="W378" s="549"/>
      <c r="X378" s="550"/>
      <c r="Y378" s="549"/>
      <c r="Z378" s="550"/>
      <c r="AA378" s="550"/>
      <c r="AB378" s="550"/>
      <c r="AC378" s="551"/>
      <c r="AD378" s="552"/>
      <c r="AE378" s="553"/>
      <c r="AF378" s="554"/>
      <c r="AG378" s="552"/>
      <c r="AH378" s="555"/>
      <c r="AI378" s="554"/>
      <c r="AJ378" s="554"/>
      <c r="AK378" s="556"/>
      <c r="AL378" s="557"/>
      <c r="AM378" s="564"/>
      <c r="AN378" s="559"/>
      <c r="AO378" s="560"/>
      <c r="AP378" s="561"/>
      <c r="AQ378" s="126"/>
      <c r="AR378" s="126"/>
      <c r="AS378" s="126"/>
      <c r="AT378" s="126"/>
      <c r="AU378" s="126"/>
      <c r="AV378" s="126"/>
      <c r="AW378" s="126"/>
      <c r="AX378" s="560"/>
      <c r="AY378" s="560"/>
    </row>
    <row r="379" customFormat="false" ht="30" hidden="false" customHeight="true" outlineLevel="0" collapsed="false">
      <c r="A379" s="539"/>
      <c r="B379" s="566"/>
      <c r="C379" s="566"/>
      <c r="D379" s="566"/>
      <c r="E379" s="566"/>
      <c r="F379" s="566"/>
      <c r="G379" s="567"/>
      <c r="H379" s="567"/>
      <c r="I379" s="567"/>
      <c r="J379" s="567"/>
      <c r="K379" s="567"/>
      <c r="L379" s="542"/>
      <c r="M379" s="568"/>
      <c r="N379" s="544"/>
      <c r="O379" s="545"/>
      <c r="P379" s="546"/>
      <c r="Q379" s="547"/>
      <c r="R379" s="548"/>
      <c r="S379" s="549"/>
      <c r="T379" s="550"/>
      <c r="U379" s="549"/>
      <c r="V379" s="550"/>
      <c r="W379" s="549"/>
      <c r="X379" s="550"/>
      <c r="Y379" s="549"/>
      <c r="Z379" s="550"/>
      <c r="AA379" s="550"/>
      <c r="AB379" s="550"/>
      <c r="AC379" s="551"/>
      <c r="AD379" s="552"/>
      <c r="AE379" s="553"/>
      <c r="AF379" s="554"/>
      <c r="AG379" s="552"/>
      <c r="AH379" s="555"/>
      <c r="AI379" s="554"/>
      <c r="AJ379" s="554"/>
      <c r="AK379" s="556"/>
      <c r="AL379" s="557"/>
      <c r="AM379" s="565" t="str">
        <f aca="false">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559"/>
      <c r="AO379" s="560"/>
      <c r="AP379" s="561"/>
      <c r="AQ379" s="126"/>
      <c r="AR379" s="126"/>
      <c r="AS379" s="126"/>
      <c r="AT379" s="126"/>
      <c r="AU379" s="126"/>
      <c r="AV379" s="126"/>
      <c r="AW379" s="126"/>
      <c r="AX379" s="560"/>
      <c r="AY379" s="560"/>
    </row>
    <row r="380" customFormat="false" ht="30" hidden="false" customHeight="true" outlineLevel="0" collapsed="false">
      <c r="A380" s="539" t="n">
        <v>93</v>
      </c>
      <c r="B380" s="566" t="str">
        <f aca="false">IF(基本情報入力シート!B132="", "",基本情報入力シート!B132)</f>
        <v/>
      </c>
      <c r="C380" s="566"/>
      <c r="D380" s="566"/>
      <c r="E380" s="566"/>
      <c r="F380" s="566"/>
      <c r="G380" s="567" t="str">
        <f aca="false">IF(基本情報入力シート!L132="", "",基本情報入力シート!L132)</f>
        <v/>
      </c>
      <c r="H380" s="567" t="str">
        <f aca="false">IF(基本情報入力シート!Q132="", "",基本情報入力シート!Q132)</f>
        <v/>
      </c>
      <c r="I380" s="567" t="str">
        <f aca="false">IF(基本情報入力シート!V132="", "",基本情報入力シート!V132)</f>
        <v/>
      </c>
      <c r="J380" s="567" t="str">
        <f aca="false">IF(基本情報入力シート!W132="", "",基本情報入力シート!W132)</f>
        <v/>
      </c>
      <c r="K380" s="567" t="str">
        <f aca="false">IF(基本情報入力シート!X132="", "",基本情報入力シート!X132)</f>
        <v/>
      </c>
      <c r="L380" s="542" t="str">
        <f aca="false">IF(基本情報入力シート!AC132=0, "",基本情報入力シート!AC132)</f>
        <v/>
      </c>
      <c r="M380" s="568" t="e">
        <f aca="false">IF(基本情報入力シート!AD132="", "",基本情報入力シート!AD132)</f>
        <v>#N/A</v>
      </c>
      <c r="N380" s="544"/>
      <c r="O380" s="545" t="e">
        <f aca="false">IFERROR(VLOOKUP(K380,【参考】数式用３!$A$2:$AD$48,MATCH(N380,【参考】数式用３!$C$4:$AD$4,0)+2,0),"")))</f>
        <v>#N/A</v>
      </c>
      <c r="P380" s="546"/>
      <c r="Q380" s="547" t="e">
        <f aca="false">IFERROR(VLOOKUP(K380,【参考】数式用３!$A$2:$AC$48,MATCH(P380,【参考】数式用３!$C$4:$AC$4,0)+2,0),"")))</f>
        <v>#N/A</v>
      </c>
      <c r="R380" s="548" t="s">
        <v>267</v>
      </c>
      <c r="S380" s="549"/>
      <c r="T380" s="550" t="s">
        <v>268</v>
      </c>
      <c r="U380" s="549"/>
      <c r="V380" s="550" t="s">
        <v>352</v>
      </c>
      <c r="W380" s="549"/>
      <c r="X380" s="550" t="s">
        <v>268</v>
      </c>
      <c r="Y380" s="549"/>
      <c r="Z380" s="550" t="s">
        <v>269</v>
      </c>
      <c r="AA380" s="550" t="s">
        <v>170</v>
      </c>
      <c r="AB380" s="550" t="str">
        <f aca="false">IF(S380&gt;=1,(W380*12+Y380)-(S380*12+U380)+1,"")</f>
        <v/>
      </c>
      <c r="AC380" s="551" t="s">
        <v>353</v>
      </c>
      <c r="AD380" s="552" t="str">
        <f aca="false">IFERROR(ROUNDDOWN(ROUND(L380*Q380,0)*M380,0)*AB380,"")</f>
        <v/>
      </c>
      <c r="AE380" s="553" t="e">
        <f aca="false">IFERROR(ROUNDDOWN(ROUNDDOWN(ROUND(L380*VLOOKUP(K380,【参考】数式用３!$A$2:$AC$48,MATCH("処遇改善加算Ⅳ",【参考】数式用３!$C$4:$O$4,0)+2,0),0)*M380,0)*AB380*0.5,0), "")),0),0),0))</f>
        <v>#N/A</v>
      </c>
      <c r="AF380" s="554"/>
      <c r="AG380" s="552" t="e">
        <f aca="false">IF(AND(AQ380&lt;&gt;"対象外", P380&lt;&gt;""),ROUNDDOWN(ROUND(L380*VLOOKUP(K380,【参考】数式用３!$A$2:$K$48,MATCH("ベア加算あり",【参考】数式用３!$C$4:$K$4,0)+2,0),0)*M380,0)*AB380,"")),0),0))</f>
        <v>#N/A</v>
      </c>
      <c r="AH380" s="555"/>
      <c r="AI380" s="554"/>
      <c r="AJ380" s="554"/>
      <c r="AK380" s="556"/>
      <c r="AL380" s="557"/>
      <c r="AM380" s="558" t="e">
        <f aca="false">IF(Q380="","",IF(Q380&lt;O380,"！加算の要件上は問題ありませんが、令和６年度末の加算率と比較して、令和７年度の加算率が低くなっています。",""))</f>
        <v>#N/A</v>
      </c>
      <c r="AN380" s="559"/>
      <c r="AO380" s="562" t="str">
        <f aca="false">IF(K380&lt;&gt;"","Q列に色付け","")</f>
        <v/>
      </c>
      <c r="AP380" s="561" t="e">
        <f aca="false">IF(AND(AE380&lt;&gt;0,AE380&lt;&gt;""),IF(AF380="○","入力済","未入力"),"")</f>
        <v>#N/A</v>
      </c>
      <c r="AQ380" s="126" t="e">
        <f aca="false">IFERROR((VLOOKUP(N380, 【参考】数式用３!$BE$5:$BE$13, 1,FALSE)), "対象外"))))</f>
        <v>#N/A</v>
      </c>
      <c r="AR380" s="126" t="e">
        <f aca="false">IF(AG380&lt;&gt;"",IF(AH380="○","入力済","未入力"),"")</f>
        <v>#N/A</v>
      </c>
      <c r="AS380" s="126" t="str">
        <f aca="false">IF(AND(P380&lt;&gt;"", AI380=""), "未入力", "入力済")</f>
        <v>入力済</v>
      </c>
      <c r="AT380" s="126" t="str">
        <f aca="false">IF(AND(P380&lt;&gt;"", P380&lt;&gt;"処遇改善加算Ⅳ", AJ380=""), "未入力", "入力済")</f>
        <v>入力済</v>
      </c>
      <c r="AU380" s="126" t="e">
        <f aca="false">IFERROR(VLOOKUP(K380, 【参考】数式用３!$BB$5:$BC$48, 2, FALSE), "")))</f>
        <v>#N/A</v>
      </c>
      <c r="AV380" s="126" t="e">
        <f aca="false">IF(AND(P380&lt;&gt;"処遇改善加算Ⅲ",P380&lt;&gt;"処遇改善加算Ⅳ", P380&lt;&gt;"", AU380&lt;&gt;"対象外"), 1,"")</f>
        <v>#N/A</v>
      </c>
      <c r="AW380" s="126" t="e">
        <f aca="false">IFERROR("_"&amp;VLOOKUP(K380, 【参考】数式用３!$AG$2:$AH$48, 2, FALSE), "")))</f>
        <v>#N/A</v>
      </c>
      <c r="AX380" s="560" t="str">
        <f aca="false">IF(AND(P380="処遇改善加算Ⅰ", AL380=""), "未入力","入力済")</f>
        <v>入力済</v>
      </c>
      <c r="AY380" s="560" t="str">
        <f aca="false">G380</f>
        <v/>
      </c>
    </row>
    <row r="381" customFormat="false" ht="14.4" hidden="false" customHeight="true" outlineLevel="0" collapsed="false">
      <c r="A381" s="539"/>
      <c r="B381" s="566"/>
      <c r="C381" s="566"/>
      <c r="D381" s="566"/>
      <c r="E381" s="566"/>
      <c r="F381" s="566"/>
      <c r="G381" s="567"/>
      <c r="H381" s="567"/>
      <c r="I381" s="567"/>
      <c r="J381" s="567"/>
      <c r="K381" s="567"/>
      <c r="L381" s="542"/>
      <c r="M381" s="568"/>
      <c r="N381" s="544"/>
      <c r="O381" s="545"/>
      <c r="P381" s="546"/>
      <c r="Q381" s="547"/>
      <c r="R381" s="548"/>
      <c r="S381" s="549"/>
      <c r="T381" s="550"/>
      <c r="U381" s="549"/>
      <c r="V381" s="550"/>
      <c r="W381" s="549"/>
      <c r="X381" s="550"/>
      <c r="Y381" s="549"/>
      <c r="Z381" s="550"/>
      <c r="AA381" s="550"/>
      <c r="AB381" s="550"/>
      <c r="AC381" s="551"/>
      <c r="AD381" s="552"/>
      <c r="AE381" s="553"/>
      <c r="AF381" s="554"/>
      <c r="AG381" s="552"/>
      <c r="AH381" s="555"/>
      <c r="AI381" s="554"/>
      <c r="AJ381" s="554"/>
      <c r="AK381" s="556"/>
      <c r="AL381" s="557"/>
      <c r="AM381" s="564" t="str">
        <f aca="false">IF(AND(P380&lt;&gt;"", OR(W380&lt;&gt;8,Y380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81" s="559"/>
      <c r="AO381" s="562"/>
      <c r="AP381" s="561"/>
      <c r="AQ381" s="126"/>
      <c r="AR381" s="126"/>
      <c r="AS381" s="126"/>
      <c r="AT381" s="126"/>
      <c r="AU381" s="126"/>
      <c r="AV381" s="126"/>
      <c r="AW381" s="126"/>
      <c r="AX381" s="560"/>
      <c r="AY381" s="560"/>
    </row>
    <row r="382" customFormat="false" ht="14.4" hidden="false" customHeight="true" outlineLevel="0" collapsed="false">
      <c r="A382" s="539"/>
      <c r="B382" s="566"/>
      <c r="C382" s="566"/>
      <c r="D382" s="566"/>
      <c r="E382" s="566"/>
      <c r="F382" s="566"/>
      <c r="G382" s="567"/>
      <c r="H382" s="567"/>
      <c r="I382" s="567"/>
      <c r="J382" s="567"/>
      <c r="K382" s="567"/>
      <c r="L382" s="542"/>
      <c r="M382" s="568"/>
      <c r="N382" s="544"/>
      <c r="O382" s="545"/>
      <c r="P382" s="546"/>
      <c r="Q382" s="547"/>
      <c r="R382" s="548"/>
      <c r="S382" s="549"/>
      <c r="T382" s="550"/>
      <c r="U382" s="549"/>
      <c r="V382" s="550"/>
      <c r="W382" s="549"/>
      <c r="X382" s="550"/>
      <c r="Y382" s="549"/>
      <c r="Z382" s="550"/>
      <c r="AA382" s="550"/>
      <c r="AB382" s="550"/>
      <c r="AC382" s="551"/>
      <c r="AD382" s="552"/>
      <c r="AE382" s="553"/>
      <c r="AF382" s="554"/>
      <c r="AG382" s="552"/>
      <c r="AH382" s="555"/>
      <c r="AI382" s="554"/>
      <c r="AJ382" s="554"/>
      <c r="AK382" s="556"/>
      <c r="AL382" s="557"/>
      <c r="AM382" s="564"/>
      <c r="AN382" s="559"/>
      <c r="AO382" s="562"/>
      <c r="AP382" s="561"/>
      <c r="AQ382" s="126"/>
      <c r="AR382" s="126"/>
      <c r="AS382" s="126"/>
      <c r="AT382" s="126"/>
      <c r="AU382" s="126"/>
      <c r="AV382" s="126"/>
      <c r="AW382" s="126"/>
      <c r="AX382" s="560"/>
      <c r="AY382" s="560"/>
    </row>
    <row r="383" customFormat="false" ht="30" hidden="false" customHeight="true" outlineLevel="0" collapsed="false">
      <c r="A383" s="539"/>
      <c r="B383" s="566"/>
      <c r="C383" s="566"/>
      <c r="D383" s="566"/>
      <c r="E383" s="566"/>
      <c r="F383" s="566"/>
      <c r="G383" s="567"/>
      <c r="H383" s="567"/>
      <c r="I383" s="567"/>
      <c r="J383" s="567"/>
      <c r="K383" s="567"/>
      <c r="L383" s="542"/>
      <c r="M383" s="568"/>
      <c r="N383" s="544"/>
      <c r="O383" s="545"/>
      <c r="P383" s="546"/>
      <c r="Q383" s="547"/>
      <c r="R383" s="548"/>
      <c r="S383" s="549"/>
      <c r="T383" s="550"/>
      <c r="U383" s="549"/>
      <c r="V383" s="550"/>
      <c r="W383" s="549"/>
      <c r="X383" s="550"/>
      <c r="Y383" s="549"/>
      <c r="Z383" s="550"/>
      <c r="AA383" s="550"/>
      <c r="AB383" s="550"/>
      <c r="AC383" s="551"/>
      <c r="AD383" s="552"/>
      <c r="AE383" s="553"/>
      <c r="AF383" s="554"/>
      <c r="AG383" s="552"/>
      <c r="AH383" s="555"/>
      <c r="AI383" s="554"/>
      <c r="AJ383" s="554"/>
      <c r="AK383" s="556"/>
      <c r="AL383" s="557"/>
      <c r="AM383" s="565" t="str">
        <f aca="false">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559"/>
      <c r="AO383" s="562"/>
      <c r="AP383" s="561"/>
      <c r="AQ383" s="126"/>
      <c r="AR383" s="126"/>
      <c r="AS383" s="126"/>
      <c r="AT383" s="126"/>
      <c r="AU383" s="126"/>
      <c r="AV383" s="126"/>
      <c r="AW383" s="126"/>
      <c r="AX383" s="560"/>
      <c r="AY383" s="560"/>
    </row>
    <row r="384" customFormat="false" ht="30" hidden="false" customHeight="true" outlineLevel="0" collapsed="false">
      <c r="A384" s="539" t="n">
        <v>94</v>
      </c>
      <c r="B384" s="566" t="str">
        <f aca="false">IF(基本情報入力シート!B133="", "",基本情報入力シート!B133)</f>
        <v/>
      </c>
      <c r="C384" s="566"/>
      <c r="D384" s="566"/>
      <c r="E384" s="566"/>
      <c r="F384" s="566"/>
      <c r="G384" s="567" t="str">
        <f aca="false">IF(基本情報入力シート!L133="", "",基本情報入力シート!L133)</f>
        <v/>
      </c>
      <c r="H384" s="567" t="str">
        <f aca="false">IF(基本情報入力シート!Q133="", "",基本情報入力シート!Q133)</f>
        <v/>
      </c>
      <c r="I384" s="567" t="str">
        <f aca="false">IF(基本情報入力シート!V133="", "",基本情報入力シート!V133)</f>
        <v/>
      </c>
      <c r="J384" s="567" t="str">
        <f aca="false">IF(基本情報入力シート!W133="", "",基本情報入力シート!W133)</f>
        <v/>
      </c>
      <c r="K384" s="567" t="str">
        <f aca="false">IF(基本情報入力シート!X133="", "",基本情報入力シート!X133)</f>
        <v/>
      </c>
      <c r="L384" s="542" t="str">
        <f aca="false">IF(基本情報入力シート!AC133=0, "",基本情報入力シート!AC133)</f>
        <v/>
      </c>
      <c r="M384" s="568" t="e">
        <f aca="false">IF(基本情報入力シート!AD133="", "",基本情報入力シート!AD133)</f>
        <v>#N/A</v>
      </c>
      <c r="N384" s="544"/>
      <c r="O384" s="545" t="e">
        <f aca="false">IFERROR(VLOOKUP(K384,【参考】数式用３!$A$2:$AD$48,MATCH(N384,【参考】数式用３!$C$4:$AD$4,0)+2,0),"")))</f>
        <v>#N/A</v>
      </c>
      <c r="P384" s="546"/>
      <c r="Q384" s="547" t="e">
        <f aca="false">IFERROR(VLOOKUP(K384,【参考】数式用３!$A$2:$AC$48,MATCH(P384,【参考】数式用３!$C$4:$AC$4,0)+2,0),"")))</f>
        <v>#N/A</v>
      </c>
      <c r="R384" s="548" t="s">
        <v>267</v>
      </c>
      <c r="S384" s="549"/>
      <c r="T384" s="550" t="s">
        <v>268</v>
      </c>
      <c r="U384" s="549"/>
      <c r="V384" s="550" t="s">
        <v>352</v>
      </c>
      <c r="W384" s="549"/>
      <c r="X384" s="550" t="s">
        <v>268</v>
      </c>
      <c r="Y384" s="549"/>
      <c r="Z384" s="550" t="s">
        <v>269</v>
      </c>
      <c r="AA384" s="550" t="s">
        <v>170</v>
      </c>
      <c r="AB384" s="550" t="str">
        <f aca="false">IF(S384&gt;=1,(W384*12+Y384)-(S384*12+U384)+1,"")</f>
        <v/>
      </c>
      <c r="AC384" s="551" t="s">
        <v>353</v>
      </c>
      <c r="AD384" s="552" t="str">
        <f aca="false">IFERROR(ROUNDDOWN(ROUND(L384*Q384,0)*M384,0)*AB384,"")</f>
        <v/>
      </c>
      <c r="AE384" s="553" t="e">
        <f aca="false">IFERROR(ROUNDDOWN(ROUNDDOWN(ROUND(L384*VLOOKUP(K384,【参考】数式用３!$A$2:$AC$48,MATCH("処遇改善加算Ⅳ",【参考】数式用３!$C$4:$O$4,0)+2,0),0)*M384,0)*AB384*0.5,0), "")),0),0),0))</f>
        <v>#N/A</v>
      </c>
      <c r="AF384" s="554"/>
      <c r="AG384" s="552" t="e">
        <f aca="false">IF(AND(AQ384&lt;&gt;"対象外", P384&lt;&gt;""),ROUNDDOWN(ROUND(L384*VLOOKUP(K384,【参考】数式用３!$A$2:$K$48,MATCH("ベア加算あり",【参考】数式用３!$C$4:$K$4,0)+2,0),0)*M384,0)*AB384,"")),0),0))</f>
        <v>#N/A</v>
      </c>
      <c r="AH384" s="555"/>
      <c r="AI384" s="554"/>
      <c r="AJ384" s="554"/>
      <c r="AK384" s="556"/>
      <c r="AL384" s="557"/>
      <c r="AM384" s="558" t="e">
        <f aca="false">IF(Q384="","",IF(Q384&lt;O384,"！加算の要件上は問題ありませんが、令和６年度末の加算率と比較して、令和７年度の加算率が低くなっています。",""))</f>
        <v>#N/A</v>
      </c>
      <c r="AN384" s="559"/>
      <c r="AO384" s="560" t="str">
        <f aca="false">IF(K384&lt;&gt;"","Q列に色付け","")</f>
        <v/>
      </c>
      <c r="AP384" s="561" t="e">
        <f aca="false">IF(AND(AE384&lt;&gt;0,AE384&lt;&gt;""),IF(AF384="○","入力済","未入力"),"")</f>
        <v>#N/A</v>
      </c>
      <c r="AQ384" s="126" t="e">
        <f aca="false">IFERROR((VLOOKUP(N384, 【参考】数式用３!$BE$5:$BE$13, 1,FALSE)), "対象外"))))</f>
        <v>#N/A</v>
      </c>
      <c r="AR384" s="126" t="e">
        <f aca="false">IF(AG384&lt;&gt;"",IF(AH384="○","入力済","未入力"),"")</f>
        <v>#N/A</v>
      </c>
      <c r="AS384" s="126" t="str">
        <f aca="false">IF(AND(P384&lt;&gt;"", AI384=""), "未入力", "入力済")</f>
        <v>入力済</v>
      </c>
      <c r="AT384" s="126" t="str">
        <f aca="false">IF(AND(P384&lt;&gt;"", P384&lt;&gt;"処遇改善加算Ⅳ", AJ384=""), "未入力", "入力済")</f>
        <v>入力済</v>
      </c>
      <c r="AU384" s="126" t="e">
        <f aca="false">IFERROR(VLOOKUP(K384, 【参考】数式用３!$BB$5:$BC$48, 2, FALSE), "")))</f>
        <v>#N/A</v>
      </c>
      <c r="AV384" s="126" t="e">
        <f aca="false">IF(AND(P384&lt;&gt;"処遇改善加算Ⅲ",P384&lt;&gt;"処遇改善加算Ⅳ", P384&lt;&gt;"", AU384&lt;&gt;"対象外"), 1,"")</f>
        <v>#N/A</v>
      </c>
      <c r="AW384" s="126" t="e">
        <f aca="false">IFERROR("_"&amp;VLOOKUP(K384, 【参考】数式用３!$AG$2:$AH$48, 2, FALSE), "")))</f>
        <v>#N/A</v>
      </c>
      <c r="AX384" s="560" t="str">
        <f aca="false">IF(AND(P384="処遇改善加算Ⅰ", AL384=""), "未入力","入力済")</f>
        <v>入力済</v>
      </c>
      <c r="AY384" s="560" t="str">
        <f aca="false">G384</f>
        <v/>
      </c>
    </row>
    <row r="385" customFormat="false" ht="14.4" hidden="false" customHeight="true" outlineLevel="0" collapsed="false">
      <c r="A385" s="539"/>
      <c r="B385" s="566"/>
      <c r="C385" s="566"/>
      <c r="D385" s="566"/>
      <c r="E385" s="566"/>
      <c r="F385" s="566"/>
      <c r="G385" s="567"/>
      <c r="H385" s="567"/>
      <c r="I385" s="567"/>
      <c r="J385" s="567"/>
      <c r="K385" s="567"/>
      <c r="L385" s="542"/>
      <c r="M385" s="568"/>
      <c r="N385" s="544"/>
      <c r="O385" s="545"/>
      <c r="P385" s="546"/>
      <c r="Q385" s="547"/>
      <c r="R385" s="548"/>
      <c r="S385" s="549"/>
      <c r="T385" s="550"/>
      <c r="U385" s="549"/>
      <c r="V385" s="550"/>
      <c r="W385" s="549"/>
      <c r="X385" s="550"/>
      <c r="Y385" s="549"/>
      <c r="Z385" s="550"/>
      <c r="AA385" s="550"/>
      <c r="AB385" s="550"/>
      <c r="AC385" s="551"/>
      <c r="AD385" s="552"/>
      <c r="AE385" s="553"/>
      <c r="AF385" s="554"/>
      <c r="AG385" s="552"/>
      <c r="AH385" s="555"/>
      <c r="AI385" s="554"/>
      <c r="AJ385" s="554"/>
      <c r="AK385" s="556"/>
      <c r="AL385" s="557"/>
      <c r="AM385" s="564" t="str">
        <f aca="false">IF(AND(P384&lt;&gt;"", OR(W384&lt;&gt;8,Y384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85" s="559"/>
      <c r="AO385" s="560"/>
      <c r="AP385" s="561"/>
      <c r="AQ385" s="126"/>
      <c r="AR385" s="126"/>
      <c r="AS385" s="126"/>
      <c r="AT385" s="126"/>
      <c r="AU385" s="126"/>
      <c r="AV385" s="126"/>
      <c r="AW385" s="126"/>
      <c r="AX385" s="560"/>
      <c r="AY385" s="560"/>
    </row>
    <row r="386" customFormat="false" ht="14.4" hidden="false" customHeight="true" outlineLevel="0" collapsed="false">
      <c r="A386" s="539"/>
      <c r="B386" s="566"/>
      <c r="C386" s="566"/>
      <c r="D386" s="566"/>
      <c r="E386" s="566"/>
      <c r="F386" s="566"/>
      <c r="G386" s="567"/>
      <c r="H386" s="567"/>
      <c r="I386" s="567"/>
      <c r="J386" s="567"/>
      <c r="K386" s="567"/>
      <c r="L386" s="542"/>
      <c r="M386" s="568"/>
      <c r="N386" s="544"/>
      <c r="O386" s="545"/>
      <c r="P386" s="546"/>
      <c r="Q386" s="547"/>
      <c r="R386" s="548"/>
      <c r="S386" s="549"/>
      <c r="T386" s="550"/>
      <c r="U386" s="549"/>
      <c r="V386" s="550"/>
      <c r="W386" s="549"/>
      <c r="X386" s="550"/>
      <c r="Y386" s="549"/>
      <c r="Z386" s="550"/>
      <c r="AA386" s="550"/>
      <c r="AB386" s="550"/>
      <c r="AC386" s="551"/>
      <c r="AD386" s="552"/>
      <c r="AE386" s="553"/>
      <c r="AF386" s="554"/>
      <c r="AG386" s="552"/>
      <c r="AH386" s="555"/>
      <c r="AI386" s="554"/>
      <c r="AJ386" s="554"/>
      <c r="AK386" s="556"/>
      <c r="AL386" s="557"/>
      <c r="AM386" s="564"/>
      <c r="AN386" s="559"/>
      <c r="AO386" s="560"/>
      <c r="AP386" s="561"/>
      <c r="AQ386" s="126"/>
      <c r="AR386" s="126"/>
      <c r="AS386" s="126"/>
      <c r="AT386" s="126"/>
      <c r="AU386" s="126"/>
      <c r="AV386" s="126"/>
      <c r="AW386" s="126"/>
      <c r="AX386" s="560"/>
      <c r="AY386" s="560"/>
    </row>
    <row r="387" customFormat="false" ht="30" hidden="false" customHeight="true" outlineLevel="0" collapsed="false">
      <c r="A387" s="539"/>
      <c r="B387" s="566"/>
      <c r="C387" s="566"/>
      <c r="D387" s="566"/>
      <c r="E387" s="566"/>
      <c r="F387" s="566"/>
      <c r="G387" s="567"/>
      <c r="H387" s="567"/>
      <c r="I387" s="567"/>
      <c r="J387" s="567"/>
      <c r="K387" s="567"/>
      <c r="L387" s="542"/>
      <c r="M387" s="568"/>
      <c r="N387" s="544"/>
      <c r="O387" s="545"/>
      <c r="P387" s="546"/>
      <c r="Q387" s="547"/>
      <c r="R387" s="548"/>
      <c r="S387" s="549"/>
      <c r="T387" s="550"/>
      <c r="U387" s="549"/>
      <c r="V387" s="550"/>
      <c r="W387" s="549"/>
      <c r="X387" s="550"/>
      <c r="Y387" s="549"/>
      <c r="Z387" s="550"/>
      <c r="AA387" s="550"/>
      <c r="AB387" s="550"/>
      <c r="AC387" s="551"/>
      <c r="AD387" s="552"/>
      <c r="AE387" s="553"/>
      <c r="AF387" s="554"/>
      <c r="AG387" s="552"/>
      <c r="AH387" s="555"/>
      <c r="AI387" s="554"/>
      <c r="AJ387" s="554"/>
      <c r="AK387" s="556"/>
      <c r="AL387" s="557"/>
      <c r="AM387" s="565" t="str">
        <f aca="false">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559"/>
      <c r="AO387" s="560"/>
      <c r="AP387" s="561"/>
      <c r="AQ387" s="126"/>
      <c r="AR387" s="126"/>
      <c r="AS387" s="126"/>
      <c r="AT387" s="126"/>
      <c r="AU387" s="126"/>
      <c r="AV387" s="126"/>
      <c r="AW387" s="126"/>
      <c r="AX387" s="560"/>
      <c r="AY387" s="560"/>
    </row>
    <row r="388" customFormat="false" ht="30" hidden="false" customHeight="true" outlineLevel="0" collapsed="false">
      <c r="A388" s="539" t="n">
        <v>95</v>
      </c>
      <c r="B388" s="566" t="str">
        <f aca="false">IF(基本情報入力シート!B134="", "",基本情報入力シート!B134)</f>
        <v/>
      </c>
      <c r="C388" s="566"/>
      <c r="D388" s="566"/>
      <c r="E388" s="566"/>
      <c r="F388" s="566"/>
      <c r="G388" s="567" t="str">
        <f aca="false">IF(基本情報入力シート!L134="", "",基本情報入力シート!L134)</f>
        <v/>
      </c>
      <c r="H388" s="567" t="str">
        <f aca="false">IF(基本情報入力シート!Q134="", "",基本情報入力シート!Q134)</f>
        <v/>
      </c>
      <c r="I388" s="567" t="str">
        <f aca="false">IF(基本情報入力シート!V134="", "",基本情報入力シート!V134)</f>
        <v/>
      </c>
      <c r="J388" s="567" t="str">
        <f aca="false">IF(基本情報入力シート!W134="", "",基本情報入力シート!W134)</f>
        <v/>
      </c>
      <c r="K388" s="567" t="str">
        <f aca="false">IF(基本情報入力シート!X134="", "",基本情報入力シート!X134)</f>
        <v/>
      </c>
      <c r="L388" s="542" t="str">
        <f aca="false">IF(基本情報入力シート!AC134=0, "",基本情報入力シート!AC134)</f>
        <v/>
      </c>
      <c r="M388" s="568" t="e">
        <f aca="false">IF(基本情報入力シート!AD134="", "",基本情報入力シート!AD134)</f>
        <v>#N/A</v>
      </c>
      <c r="N388" s="544"/>
      <c r="O388" s="545" t="e">
        <f aca="false">IFERROR(VLOOKUP(K388,【参考】数式用３!$A$2:$AD$48,MATCH(N388,【参考】数式用３!$C$4:$AD$4,0)+2,0),"")))</f>
        <v>#N/A</v>
      </c>
      <c r="P388" s="546"/>
      <c r="Q388" s="547" t="e">
        <f aca="false">IFERROR(VLOOKUP(K388,【参考】数式用３!$A$2:$AC$48,MATCH(P388,【参考】数式用３!$C$4:$AC$4,0)+2,0),"")))</f>
        <v>#N/A</v>
      </c>
      <c r="R388" s="548" t="s">
        <v>267</v>
      </c>
      <c r="S388" s="549"/>
      <c r="T388" s="550" t="s">
        <v>268</v>
      </c>
      <c r="U388" s="549"/>
      <c r="V388" s="550" t="s">
        <v>352</v>
      </c>
      <c r="W388" s="549"/>
      <c r="X388" s="550" t="s">
        <v>268</v>
      </c>
      <c r="Y388" s="549"/>
      <c r="Z388" s="550" t="s">
        <v>269</v>
      </c>
      <c r="AA388" s="550" t="s">
        <v>170</v>
      </c>
      <c r="AB388" s="550" t="str">
        <f aca="false">IF(S388&gt;=1,(W388*12+Y388)-(S388*12+U388)+1,"")</f>
        <v/>
      </c>
      <c r="AC388" s="551" t="s">
        <v>353</v>
      </c>
      <c r="AD388" s="552" t="str">
        <f aca="false">IFERROR(ROUNDDOWN(ROUND(L388*Q388,0)*M388,0)*AB388,"")</f>
        <v/>
      </c>
      <c r="AE388" s="553" t="e">
        <f aca="false">IFERROR(ROUNDDOWN(ROUNDDOWN(ROUND(L388*VLOOKUP(K388,【参考】数式用３!$A$2:$AC$48,MATCH("処遇改善加算Ⅳ",【参考】数式用３!$C$4:$O$4,0)+2,0),0)*M388,0)*AB388*0.5,0), "")),0),0),0))</f>
        <v>#N/A</v>
      </c>
      <c r="AF388" s="554"/>
      <c r="AG388" s="552" t="e">
        <f aca="false">IF(AND(AQ388&lt;&gt;"対象外", P388&lt;&gt;""),ROUNDDOWN(ROUND(L388*VLOOKUP(K388,【参考】数式用３!$A$2:$K$48,MATCH("ベア加算あり",【参考】数式用３!$C$4:$K$4,0)+2,0),0)*M388,0)*AB388,"")),0),0))</f>
        <v>#N/A</v>
      </c>
      <c r="AH388" s="555"/>
      <c r="AI388" s="554"/>
      <c r="AJ388" s="554"/>
      <c r="AK388" s="556"/>
      <c r="AL388" s="557"/>
      <c r="AM388" s="558" t="e">
        <f aca="false">IF(Q388="","",IF(Q388&lt;O388,"！加算の要件上は問題ありませんが、令和６年度末の加算率と比較して、令和７年度の加算率が低くなっています。",""))</f>
        <v>#N/A</v>
      </c>
      <c r="AN388" s="559"/>
      <c r="AO388" s="560" t="str">
        <f aca="false">IF(K388&lt;&gt;"","Q列に色付け","")</f>
        <v/>
      </c>
      <c r="AP388" s="561" t="e">
        <f aca="false">IF(AND(AE388&lt;&gt;0,AE388&lt;&gt;""),IF(AF388="○","入力済","未入力"),"")</f>
        <v>#N/A</v>
      </c>
      <c r="AQ388" s="126" t="e">
        <f aca="false">IFERROR((VLOOKUP(N388, 【参考】数式用３!$BE$5:$BE$13, 1,FALSE)), "対象外"))))</f>
        <v>#N/A</v>
      </c>
      <c r="AR388" s="126" t="e">
        <f aca="false">IF(AG388&lt;&gt;"",IF(AH388="○","入力済","未入力"),"")</f>
        <v>#N/A</v>
      </c>
      <c r="AS388" s="126" t="str">
        <f aca="false">IF(AND(P388&lt;&gt;"", AI388=""), "未入力", "入力済")</f>
        <v>入力済</v>
      </c>
      <c r="AT388" s="126" t="str">
        <f aca="false">IF(AND(P388&lt;&gt;"", P388&lt;&gt;"処遇改善加算Ⅳ", AJ388=""), "未入力", "入力済")</f>
        <v>入力済</v>
      </c>
      <c r="AU388" s="126" t="e">
        <f aca="false">IFERROR(VLOOKUP(K388, 【参考】数式用３!$BB$5:$BC$48, 2, FALSE), "")))</f>
        <v>#N/A</v>
      </c>
      <c r="AV388" s="126" t="e">
        <f aca="false">IF(AND(P388&lt;&gt;"処遇改善加算Ⅲ",P388&lt;&gt;"処遇改善加算Ⅳ", P388&lt;&gt;"", AU388&lt;&gt;"対象外"), 1,"")</f>
        <v>#N/A</v>
      </c>
      <c r="AW388" s="126" t="e">
        <f aca="false">IFERROR("_"&amp;VLOOKUP(K388, 【参考】数式用３!$AG$2:$AH$48, 2, FALSE), "")))</f>
        <v>#N/A</v>
      </c>
      <c r="AX388" s="560" t="str">
        <f aca="false">IF(AND(P388="処遇改善加算Ⅰ", AL388=""), "未入力","入力済")</f>
        <v>入力済</v>
      </c>
      <c r="AY388" s="560" t="str">
        <f aca="false">G388</f>
        <v/>
      </c>
    </row>
    <row r="389" customFormat="false" ht="14.4" hidden="false" customHeight="true" outlineLevel="0" collapsed="false">
      <c r="A389" s="539"/>
      <c r="B389" s="566"/>
      <c r="C389" s="566"/>
      <c r="D389" s="566"/>
      <c r="E389" s="566"/>
      <c r="F389" s="566"/>
      <c r="G389" s="567"/>
      <c r="H389" s="567"/>
      <c r="I389" s="567"/>
      <c r="J389" s="567"/>
      <c r="K389" s="567"/>
      <c r="L389" s="542"/>
      <c r="M389" s="568"/>
      <c r="N389" s="544"/>
      <c r="O389" s="545"/>
      <c r="P389" s="546"/>
      <c r="Q389" s="547"/>
      <c r="R389" s="548"/>
      <c r="S389" s="549"/>
      <c r="T389" s="550"/>
      <c r="U389" s="549"/>
      <c r="V389" s="550"/>
      <c r="W389" s="549"/>
      <c r="X389" s="550"/>
      <c r="Y389" s="549"/>
      <c r="Z389" s="550"/>
      <c r="AA389" s="550"/>
      <c r="AB389" s="550"/>
      <c r="AC389" s="551"/>
      <c r="AD389" s="552"/>
      <c r="AE389" s="553"/>
      <c r="AF389" s="554"/>
      <c r="AG389" s="552"/>
      <c r="AH389" s="555"/>
      <c r="AI389" s="554"/>
      <c r="AJ389" s="554"/>
      <c r="AK389" s="556"/>
      <c r="AL389" s="557"/>
      <c r="AM389" s="564" t="str">
        <f aca="false">IF(AND(P388&lt;&gt;"", OR(W388&lt;&gt;8,Y388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89" s="559"/>
      <c r="AO389" s="560"/>
      <c r="AP389" s="561"/>
      <c r="AQ389" s="126"/>
      <c r="AR389" s="126"/>
      <c r="AS389" s="126"/>
      <c r="AT389" s="126"/>
      <c r="AU389" s="126"/>
      <c r="AV389" s="126"/>
      <c r="AW389" s="126"/>
      <c r="AX389" s="560"/>
      <c r="AY389" s="560"/>
    </row>
    <row r="390" customFormat="false" ht="14.4" hidden="false" customHeight="true" outlineLevel="0" collapsed="false">
      <c r="A390" s="539"/>
      <c r="B390" s="566"/>
      <c r="C390" s="566"/>
      <c r="D390" s="566"/>
      <c r="E390" s="566"/>
      <c r="F390" s="566"/>
      <c r="G390" s="567"/>
      <c r="H390" s="567"/>
      <c r="I390" s="567"/>
      <c r="J390" s="567"/>
      <c r="K390" s="567"/>
      <c r="L390" s="542"/>
      <c r="M390" s="568"/>
      <c r="N390" s="544"/>
      <c r="O390" s="545"/>
      <c r="P390" s="546"/>
      <c r="Q390" s="547"/>
      <c r="R390" s="548"/>
      <c r="S390" s="549"/>
      <c r="T390" s="550"/>
      <c r="U390" s="549"/>
      <c r="V390" s="550"/>
      <c r="W390" s="549"/>
      <c r="X390" s="550"/>
      <c r="Y390" s="549"/>
      <c r="Z390" s="550"/>
      <c r="AA390" s="550"/>
      <c r="AB390" s="550"/>
      <c r="AC390" s="551"/>
      <c r="AD390" s="552"/>
      <c r="AE390" s="553"/>
      <c r="AF390" s="554"/>
      <c r="AG390" s="552"/>
      <c r="AH390" s="555"/>
      <c r="AI390" s="554"/>
      <c r="AJ390" s="554"/>
      <c r="AK390" s="556"/>
      <c r="AL390" s="557"/>
      <c r="AM390" s="564"/>
      <c r="AN390" s="559"/>
      <c r="AO390" s="560"/>
      <c r="AP390" s="561"/>
      <c r="AQ390" s="126"/>
      <c r="AR390" s="126"/>
      <c r="AS390" s="126"/>
      <c r="AT390" s="126"/>
      <c r="AU390" s="126"/>
      <c r="AV390" s="126"/>
      <c r="AW390" s="126"/>
      <c r="AX390" s="560"/>
      <c r="AY390" s="560"/>
    </row>
    <row r="391" customFormat="false" ht="30" hidden="false" customHeight="true" outlineLevel="0" collapsed="false">
      <c r="A391" s="539"/>
      <c r="B391" s="566"/>
      <c r="C391" s="566"/>
      <c r="D391" s="566"/>
      <c r="E391" s="566"/>
      <c r="F391" s="566"/>
      <c r="G391" s="567"/>
      <c r="H391" s="567"/>
      <c r="I391" s="567"/>
      <c r="J391" s="567"/>
      <c r="K391" s="567"/>
      <c r="L391" s="542"/>
      <c r="M391" s="568"/>
      <c r="N391" s="544"/>
      <c r="O391" s="545"/>
      <c r="P391" s="546"/>
      <c r="Q391" s="547"/>
      <c r="R391" s="548"/>
      <c r="S391" s="549"/>
      <c r="T391" s="550"/>
      <c r="U391" s="549"/>
      <c r="V391" s="550"/>
      <c r="W391" s="549"/>
      <c r="X391" s="550"/>
      <c r="Y391" s="549"/>
      <c r="Z391" s="550"/>
      <c r="AA391" s="550"/>
      <c r="AB391" s="550"/>
      <c r="AC391" s="551"/>
      <c r="AD391" s="552"/>
      <c r="AE391" s="553"/>
      <c r="AF391" s="554"/>
      <c r="AG391" s="552"/>
      <c r="AH391" s="555"/>
      <c r="AI391" s="554"/>
      <c r="AJ391" s="554"/>
      <c r="AK391" s="556"/>
      <c r="AL391" s="557"/>
      <c r="AM391" s="565" t="str">
        <f aca="false">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559"/>
      <c r="AO391" s="560"/>
      <c r="AP391" s="561"/>
      <c r="AQ391" s="126"/>
      <c r="AR391" s="126"/>
      <c r="AS391" s="126"/>
      <c r="AT391" s="126"/>
      <c r="AU391" s="126"/>
      <c r="AV391" s="126"/>
      <c r="AW391" s="126"/>
      <c r="AX391" s="560"/>
      <c r="AY391" s="560"/>
    </row>
    <row r="392" customFormat="false" ht="30" hidden="false" customHeight="true" outlineLevel="0" collapsed="false">
      <c r="A392" s="539" t="n">
        <v>96</v>
      </c>
      <c r="B392" s="566" t="str">
        <f aca="false">IF(基本情報入力シート!B135="", "",基本情報入力シート!B135)</f>
        <v/>
      </c>
      <c r="C392" s="566"/>
      <c r="D392" s="566"/>
      <c r="E392" s="566"/>
      <c r="F392" s="566"/>
      <c r="G392" s="567" t="str">
        <f aca="false">IF(基本情報入力シート!L135="", "",基本情報入力シート!L135)</f>
        <v/>
      </c>
      <c r="H392" s="567" t="str">
        <f aca="false">IF(基本情報入力シート!Q135="", "",基本情報入力シート!Q135)</f>
        <v/>
      </c>
      <c r="I392" s="567" t="str">
        <f aca="false">IF(基本情報入力シート!V135="", "",基本情報入力シート!V135)</f>
        <v/>
      </c>
      <c r="J392" s="567" t="str">
        <f aca="false">IF(基本情報入力シート!W135="", "",基本情報入力シート!W135)</f>
        <v/>
      </c>
      <c r="K392" s="567" t="str">
        <f aca="false">IF(基本情報入力シート!X135="", "",基本情報入力シート!X135)</f>
        <v/>
      </c>
      <c r="L392" s="542" t="str">
        <f aca="false">IF(基本情報入力シート!AC135=0, "",基本情報入力シート!AC135)</f>
        <v/>
      </c>
      <c r="M392" s="568" t="e">
        <f aca="false">IF(基本情報入力シート!AD135="", "",基本情報入力シート!AD135)</f>
        <v>#N/A</v>
      </c>
      <c r="N392" s="544"/>
      <c r="O392" s="545" t="e">
        <f aca="false">IFERROR(VLOOKUP(K392,【参考】数式用３!$A$2:$AD$48,MATCH(N392,【参考】数式用３!$C$4:$AD$4,0)+2,0),"")))</f>
        <v>#N/A</v>
      </c>
      <c r="P392" s="546"/>
      <c r="Q392" s="547" t="e">
        <f aca="false">IFERROR(VLOOKUP(K392,【参考】数式用３!$A$2:$AC$48,MATCH(P392,【参考】数式用３!$C$4:$AC$4,0)+2,0),"")))</f>
        <v>#N/A</v>
      </c>
      <c r="R392" s="548" t="s">
        <v>267</v>
      </c>
      <c r="S392" s="549"/>
      <c r="T392" s="550" t="s">
        <v>268</v>
      </c>
      <c r="U392" s="549"/>
      <c r="V392" s="550" t="s">
        <v>352</v>
      </c>
      <c r="W392" s="549"/>
      <c r="X392" s="550" t="s">
        <v>268</v>
      </c>
      <c r="Y392" s="549"/>
      <c r="Z392" s="550" t="s">
        <v>269</v>
      </c>
      <c r="AA392" s="550" t="s">
        <v>170</v>
      </c>
      <c r="AB392" s="550" t="str">
        <f aca="false">IF(S392&gt;=1,(W392*12+Y392)-(S392*12+U392)+1,"")</f>
        <v/>
      </c>
      <c r="AC392" s="551" t="s">
        <v>353</v>
      </c>
      <c r="AD392" s="552" t="str">
        <f aca="false">IFERROR(ROUNDDOWN(ROUND(L392*Q392,0)*M392,0)*AB392,"")</f>
        <v/>
      </c>
      <c r="AE392" s="553" t="e">
        <f aca="false">IFERROR(ROUNDDOWN(ROUNDDOWN(ROUND(L392*VLOOKUP(K392,【参考】数式用３!$A$2:$AC$48,MATCH("処遇改善加算Ⅳ",【参考】数式用３!$C$4:$O$4,0)+2,0),0)*M392,0)*AB392*0.5,0), "")),0),0),0))</f>
        <v>#N/A</v>
      </c>
      <c r="AF392" s="554"/>
      <c r="AG392" s="552" t="e">
        <f aca="false">IF(AND(AQ392&lt;&gt;"対象外", P392&lt;&gt;""),ROUNDDOWN(ROUND(L392*VLOOKUP(K392,【参考】数式用３!$A$2:$K$48,MATCH("ベア加算あり",【参考】数式用３!$C$4:$K$4,0)+2,0),0)*M392,0)*AB392,"")),0),0))</f>
        <v>#N/A</v>
      </c>
      <c r="AH392" s="555"/>
      <c r="AI392" s="554"/>
      <c r="AJ392" s="554"/>
      <c r="AK392" s="556"/>
      <c r="AL392" s="557"/>
      <c r="AM392" s="558" t="e">
        <f aca="false">IF(Q392="","",IF(Q392&lt;O392,"！加算の要件上は問題ありませんが、令和６年度末の加算率と比較して、令和７年度の加算率が低くなっています。",""))</f>
        <v>#N/A</v>
      </c>
      <c r="AN392" s="559"/>
      <c r="AO392" s="560" t="str">
        <f aca="false">IF(K392&lt;&gt;"","Q列に色付け","")</f>
        <v/>
      </c>
      <c r="AP392" s="561" t="e">
        <f aca="false">IF(AND(AE392&lt;&gt;0,AE392&lt;&gt;""),IF(AF392="○","入力済","未入力"),"")</f>
        <v>#N/A</v>
      </c>
      <c r="AQ392" s="126" t="e">
        <f aca="false">IFERROR((VLOOKUP(N392, 【参考】数式用３!$BE$5:$BE$13, 1,FALSE)), "対象外"))))</f>
        <v>#N/A</v>
      </c>
      <c r="AR392" s="126" t="e">
        <f aca="false">IF(AG392&lt;&gt;"",IF(AH392="○","入力済","未入力"),"")</f>
        <v>#N/A</v>
      </c>
      <c r="AS392" s="126" t="str">
        <f aca="false">IF(AND(P392&lt;&gt;"", AI392=""), "未入力", "入力済")</f>
        <v>入力済</v>
      </c>
      <c r="AT392" s="126" t="str">
        <f aca="false">IF(AND(P392&lt;&gt;"", P392&lt;&gt;"処遇改善加算Ⅳ", AJ392=""), "未入力", "入力済")</f>
        <v>入力済</v>
      </c>
      <c r="AU392" s="126" t="e">
        <f aca="false">IFERROR(VLOOKUP(K392, 【参考】数式用３!$BB$5:$BC$48, 2, FALSE), "")))</f>
        <v>#N/A</v>
      </c>
      <c r="AV392" s="126" t="e">
        <f aca="false">IF(AND(P392&lt;&gt;"処遇改善加算Ⅲ",P392&lt;&gt;"処遇改善加算Ⅳ", P392&lt;&gt;"", AU392&lt;&gt;"対象外"), 1,"")</f>
        <v>#N/A</v>
      </c>
      <c r="AW392" s="126" t="e">
        <f aca="false">IFERROR("_"&amp;VLOOKUP(K392, 【参考】数式用３!$AG$2:$AH$48, 2, FALSE), "")))</f>
        <v>#N/A</v>
      </c>
      <c r="AX392" s="560" t="str">
        <f aca="false">IF(AND(P392="処遇改善加算Ⅰ", AL392=""), "未入力","入力済")</f>
        <v>入力済</v>
      </c>
      <c r="AY392" s="560" t="str">
        <f aca="false">G392</f>
        <v/>
      </c>
    </row>
    <row r="393" customFormat="false" ht="14.4" hidden="false" customHeight="true" outlineLevel="0" collapsed="false">
      <c r="A393" s="539"/>
      <c r="B393" s="566"/>
      <c r="C393" s="566"/>
      <c r="D393" s="566"/>
      <c r="E393" s="566"/>
      <c r="F393" s="566"/>
      <c r="G393" s="567"/>
      <c r="H393" s="567"/>
      <c r="I393" s="567"/>
      <c r="J393" s="567"/>
      <c r="K393" s="567"/>
      <c r="L393" s="542"/>
      <c r="M393" s="568"/>
      <c r="N393" s="544"/>
      <c r="O393" s="545"/>
      <c r="P393" s="546"/>
      <c r="Q393" s="547"/>
      <c r="R393" s="548"/>
      <c r="S393" s="549"/>
      <c r="T393" s="550"/>
      <c r="U393" s="549"/>
      <c r="V393" s="550"/>
      <c r="W393" s="549"/>
      <c r="X393" s="550"/>
      <c r="Y393" s="549"/>
      <c r="Z393" s="550"/>
      <c r="AA393" s="550"/>
      <c r="AB393" s="550"/>
      <c r="AC393" s="551"/>
      <c r="AD393" s="552"/>
      <c r="AE393" s="553"/>
      <c r="AF393" s="554"/>
      <c r="AG393" s="552"/>
      <c r="AH393" s="555"/>
      <c r="AI393" s="554"/>
      <c r="AJ393" s="554"/>
      <c r="AK393" s="556"/>
      <c r="AL393" s="557"/>
      <c r="AM393" s="564" t="str">
        <f aca="false">IF(AND(P392&lt;&gt;"", OR(W392&lt;&gt;8,Y392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93" s="559"/>
      <c r="AO393" s="560"/>
      <c r="AP393" s="561"/>
      <c r="AQ393" s="126"/>
      <c r="AR393" s="126"/>
      <c r="AS393" s="126"/>
      <c r="AT393" s="126"/>
      <c r="AU393" s="126"/>
      <c r="AV393" s="126"/>
      <c r="AW393" s="126"/>
      <c r="AX393" s="560"/>
      <c r="AY393" s="560"/>
    </row>
    <row r="394" customFormat="false" ht="14.4" hidden="false" customHeight="true" outlineLevel="0" collapsed="false">
      <c r="A394" s="539"/>
      <c r="B394" s="566"/>
      <c r="C394" s="566"/>
      <c r="D394" s="566"/>
      <c r="E394" s="566"/>
      <c r="F394" s="566"/>
      <c r="G394" s="567"/>
      <c r="H394" s="567"/>
      <c r="I394" s="567"/>
      <c r="J394" s="567"/>
      <c r="K394" s="567"/>
      <c r="L394" s="542"/>
      <c r="M394" s="568"/>
      <c r="N394" s="544"/>
      <c r="O394" s="545"/>
      <c r="P394" s="546"/>
      <c r="Q394" s="547"/>
      <c r="R394" s="548"/>
      <c r="S394" s="549"/>
      <c r="T394" s="550"/>
      <c r="U394" s="549"/>
      <c r="V394" s="550"/>
      <c r="W394" s="549"/>
      <c r="X394" s="550"/>
      <c r="Y394" s="549"/>
      <c r="Z394" s="550"/>
      <c r="AA394" s="550"/>
      <c r="AB394" s="550"/>
      <c r="AC394" s="551"/>
      <c r="AD394" s="552"/>
      <c r="AE394" s="553"/>
      <c r="AF394" s="554"/>
      <c r="AG394" s="552"/>
      <c r="AH394" s="555"/>
      <c r="AI394" s="554"/>
      <c r="AJ394" s="554"/>
      <c r="AK394" s="556"/>
      <c r="AL394" s="557"/>
      <c r="AM394" s="564"/>
      <c r="AN394" s="559"/>
      <c r="AO394" s="560"/>
      <c r="AP394" s="561"/>
      <c r="AQ394" s="126"/>
      <c r="AR394" s="126"/>
      <c r="AS394" s="126"/>
      <c r="AT394" s="126"/>
      <c r="AU394" s="126"/>
      <c r="AV394" s="126"/>
      <c r="AW394" s="126"/>
      <c r="AX394" s="560"/>
      <c r="AY394" s="560"/>
    </row>
    <row r="395" customFormat="false" ht="30" hidden="false" customHeight="true" outlineLevel="0" collapsed="false">
      <c r="A395" s="539"/>
      <c r="B395" s="566"/>
      <c r="C395" s="566"/>
      <c r="D395" s="566"/>
      <c r="E395" s="566"/>
      <c r="F395" s="566"/>
      <c r="G395" s="567"/>
      <c r="H395" s="567"/>
      <c r="I395" s="567"/>
      <c r="J395" s="567"/>
      <c r="K395" s="567"/>
      <c r="L395" s="542"/>
      <c r="M395" s="568"/>
      <c r="N395" s="544"/>
      <c r="O395" s="545"/>
      <c r="P395" s="546"/>
      <c r="Q395" s="547"/>
      <c r="R395" s="548"/>
      <c r="S395" s="549"/>
      <c r="T395" s="550"/>
      <c r="U395" s="549"/>
      <c r="V395" s="550"/>
      <c r="W395" s="549"/>
      <c r="X395" s="550"/>
      <c r="Y395" s="549"/>
      <c r="Z395" s="550"/>
      <c r="AA395" s="550"/>
      <c r="AB395" s="550"/>
      <c r="AC395" s="551"/>
      <c r="AD395" s="552"/>
      <c r="AE395" s="553"/>
      <c r="AF395" s="554"/>
      <c r="AG395" s="552"/>
      <c r="AH395" s="555"/>
      <c r="AI395" s="554"/>
      <c r="AJ395" s="554"/>
      <c r="AK395" s="556"/>
      <c r="AL395" s="557"/>
      <c r="AM395" s="565" t="str">
        <f aca="false">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559"/>
      <c r="AO395" s="560"/>
      <c r="AP395" s="561"/>
      <c r="AQ395" s="126"/>
      <c r="AR395" s="126"/>
      <c r="AS395" s="126"/>
      <c r="AT395" s="126"/>
      <c r="AU395" s="126"/>
      <c r="AV395" s="126"/>
      <c r="AW395" s="126"/>
      <c r="AX395" s="560"/>
      <c r="AY395" s="560"/>
    </row>
    <row r="396" customFormat="false" ht="30" hidden="false" customHeight="true" outlineLevel="0" collapsed="false">
      <c r="A396" s="539" t="n">
        <v>97</v>
      </c>
      <c r="B396" s="566" t="str">
        <f aca="false">IF(基本情報入力シート!B136="", "",基本情報入力シート!B136)</f>
        <v/>
      </c>
      <c r="C396" s="566"/>
      <c r="D396" s="566"/>
      <c r="E396" s="566"/>
      <c r="F396" s="566"/>
      <c r="G396" s="567" t="str">
        <f aca="false">IF(基本情報入力シート!L136="", "",基本情報入力シート!L136)</f>
        <v/>
      </c>
      <c r="H396" s="567" t="str">
        <f aca="false">IF(基本情報入力シート!Q136="", "",基本情報入力シート!Q136)</f>
        <v/>
      </c>
      <c r="I396" s="567" t="str">
        <f aca="false">IF(基本情報入力シート!V136="", "",基本情報入力シート!V136)</f>
        <v/>
      </c>
      <c r="J396" s="567" t="str">
        <f aca="false">IF(基本情報入力シート!W136="", "",基本情報入力シート!W136)</f>
        <v/>
      </c>
      <c r="K396" s="567" t="str">
        <f aca="false">IF(基本情報入力シート!X136="", "",基本情報入力シート!X136)</f>
        <v/>
      </c>
      <c r="L396" s="542" t="str">
        <f aca="false">IF(基本情報入力シート!AC136=0, "",基本情報入力シート!AC136)</f>
        <v/>
      </c>
      <c r="M396" s="568" t="e">
        <f aca="false">IF(基本情報入力シート!AD136="", "",基本情報入力シート!AD136)</f>
        <v>#N/A</v>
      </c>
      <c r="N396" s="544"/>
      <c r="O396" s="545" t="e">
        <f aca="false">IFERROR(VLOOKUP(K396,【参考】数式用３!$A$2:$AD$48,MATCH(N396,【参考】数式用３!$C$4:$AD$4,0)+2,0),"")))</f>
        <v>#N/A</v>
      </c>
      <c r="P396" s="546"/>
      <c r="Q396" s="547" t="e">
        <f aca="false">IFERROR(VLOOKUP(K396,【参考】数式用３!$A$2:$AC$48,MATCH(P396,【参考】数式用３!$C$4:$AC$4,0)+2,0),"")))</f>
        <v>#N/A</v>
      </c>
      <c r="R396" s="548" t="s">
        <v>267</v>
      </c>
      <c r="S396" s="549"/>
      <c r="T396" s="550" t="s">
        <v>268</v>
      </c>
      <c r="U396" s="549"/>
      <c r="V396" s="550" t="s">
        <v>352</v>
      </c>
      <c r="W396" s="549"/>
      <c r="X396" s="550" t="s">
        <v>268</v>
      </c>
      <c r="Y396" s="549"/>
      <c r="Z396" s="550" t="s">
        <v>269</v>
      </c>
      <c r="AA396" s="550" t="s">
        <v>170</v>
      </c>
      <c r="AB396" s="550" t="str">
        <f aca="false">IF(S396&gt;=1,(W396*12+Y396)-(S396*12+U396)+1,"")</f>
        <v/>
      </c>
      <c r="AC396" s="551" t="s">
        <v>353</v>
      </c>
      <c r="AD396" s="552" t="str">
        <f aca="false">IFERROR(ROUNDDOWN(ROUND(L396*Q396,0)*M396,0)*AB396,"")</f>
        <v/>
      </c>
      <c r="AE396" s="553" t="e">
        <f aca="false">IFERROR(ROUNDDOWN(ROUNDDOWN(ROUND(L396*VLOOKUP(K396,【参考】数式用３!$A$2:$AC$48,MATCH("処遇改善加算Ⅳ",【参考】数式用３!$C$4:$O$4,0)+2,0),0)*M396,0)*AB396*0.5,0), "")),0),0),0))</f>
        <v>#N/A</v>
      </c>
      <c r="AF396" s="554"/>
      <c r="AG396" s="552" t="e">
        <f aca="false">IF(AND(AQ396&lt;&gt;"対象外", P396&lt;&gt;""),ROUNDDOWN(ROUND(L396*VLOOKUP(K396,【参考】数式用３!$A$2:$K$48,MATCH("ベア加算あり",【参考】数式用３!$C$4:$K$4,0)+2,0),0)*M396,0)*AB396,"")),0),0))</f>
        <v>#N/A</v>
      </c>
      <c r="AH396" s="555"/>
      <c r="AI396" s="554"/>
      <c r="AJ396" s="554"/>
      <c r="AK396" s="556"/>
      <c r="AL396" s="557"/>
      <c r="AM396" s="558" t="e">
        <f aca="false">IF(Q396="","",IF(Q396&lt;O396,"！加算の要件上は問題ありませんが、令和６年度末の加算率と比較して、令和７年度の加算率が低くなっています。",""))</f>
        <v>#N/A</v>
      </c>
      <c r="AN396" s="559"/>
      <c r="AO396" s="560" t="str">
        <f aca="false">IF(K396&lt;&gt;"","Q列に色付け","")</f>
        <v/>
      </c>
      <c r="AP396" s="561" t="e">
        <f aca="false">IF(AND(AE396&lt;&gt;0,AE396&lt;&gt;""),IF(AF396="○","入力済","未入力"),"")</f>
        <v>#N/A</v>
      </c>
      <c r="AQ396" s="126" t="e">
        <f aca="false">IFERROR((VLOOKUP(N396, 【参考】数式用３!$BE$5:$BE$13, 1,FALSE)), "対象外"))))</f>
        <v>#N/A</v>
      </c>
      <c r="AR396" s="126" t="e">
        <f aca="false">IF(AG396&lt;&gt;"",IF(AH396="○","入力済","未入力"),"")</f>
        <v>#N/A</v>
      </c>
      <c r="AS396" s="126" t="str">
        <f aca="false">IF(AND(P396&lt;&gt;"", AI396=""), "未入力", "入力済")</f>
        <v>入力済</v>
      </c>
      <c r="AT396" s="126" t="str">
        <f aca="false">IF(AND(P396&lt;&gt;"", P396&lt;&gt;"処遇改善加算Ⅳ", AJ396=""), "未入力", "入力済")</f>
        <v>入力済</v>
      </c>
      <c r="AU396" s="126" t="e">
        <f aca="false">IFERROR(VLOOKUP(K396, 【参考】数式用３!$BB$5:$BC$48, 2, FALSE), "")))</f>
        <v>#N/A</v>
      </c>
      <c r="AV396" s="126" t="e">
        <f aca="false">IF(AND(P396&lt;&gt;"処遇改善加算Ⅲ",P396&lt;&gt;"処遇改善加算Ⅳ", P396&lt;&gt;"", AU396&lt;&gt;"対象外"), 1,"")</f>
        <v>#N/A</v>
      </c>
      <c r="AW396" s="126" t="e">
        <f aca="false">IFERROR("_"&amp;VLOOKUP(K396, 【参考】数式用３!$AG$2:$AH$48, 2, FALSE), "")))</f>
        <v>#N/A</v>
      </c>
      <c r="AX396" s="560" t="str">
        <f aca="false">IF(AND(P396="処遇改善加算Ⅰ", AL396=""), "未入力","入力済")</f>
        <v>入力済</v>
      </c>
      <c r="AY396" s="560" t="str">
        <f aca="false">G396</f>
        <v/>
      </c>
    </row>
    <row r="397" customFormat="false" ht="14.4" hidden="false" customHeight="true" outlineLevel="0" collapsed="false">
      <c r="A397" s="539"/>
      <c r="B397" s="566"/>
      <c r="C397" s="566"/>
      <c r="D397" s="566"/>
      <c r="E397" s="566"/>
      <c r="F397" s="566"/>
      <c r="G397" s="567"/>
      <c r="H397" s="567"/>
      <c r="I397" s="567"/>
      <c r="J397" s="567"/>
      <c r="K397" s="567"/>
      <c r="L397" s="542"/>
      <c r="M397" s="568"/>
      <c r="N397" s="544"/>
      <c r="O397" s="545"/>
      <c r="P397" s="546"/>
      <c r="Q397" s="547"/>
      <c r="R397" s="548"/>
      <c r="S397" s="549"/>
      <c r="T397" s="550"/>
      <c r="U397" s="549"/>
      <c r="V397" s="550"/>
      <c r="W397" s="549"/>
      <c r="X397" s="550"/>
      <c r="Y397" s="549"/>
      <c r="Z397" s="550"/>
      <c r="AA397" s="550"/>
      <c r="AB397" s="550"/>
      <c r="AC397" s="551"/>
      <c r="AD397" s="552"/>
      <c r="AE397" s="553"/>
      <c r="AF397" s="554"/>
      <c r="AG397" s="552"/>
      <c r="AH397" s="555"/>
      <c r="AI397" s="554"/>
      <c r="AJ397" s="554"/>
      <c r="AK397" s="556"/>
      <c r="AL397" s="557"/>
      <c r="AM397" s="564" t="str">
        <f aca="false">IF(AND(P396&lt;&gt;"", OR(W396&lt;&gt;8,Y396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97" s="559"/>
      <c r="AO397" s="560"/>
      <c r="AP397" s="561"/>
      <c r="AQ397" s="126"/>
      <c r="AR397" s="126"/>
      <c r="AS397" s="126"/>
      <c r="AT397" s="126"/>
      <c r="AU397" s="126"/>
      <c r="AV397" s="126"/>
      <c r="AW397" s="126"/>
      <c r="AX397" s="560"/>
      <c r="AY397" s="560"/>
    </row>
    <row r="398" customFormat="false" ht="14.4" hidden="false" customHeight="true" outlineLevel="0" collapsed="false">
      <c r="A398" s="539"/>
      <c r="B398" s="566"/>
      <c r="C398" s="566"/>
      <c r="D398" s="566"/>
      <c r="E398" s="566"/>
      <c r="F398" s="566"/>
      <c r="G398" s="567"/>
      <c r="H398" s="567"/>
      <c r="I398" s="567"/>
      <c r="J398" s="567"/>
      <c r="K398" s="567"/>
      <c r="L398" s="542"/>
      <c r="M398" s="568"/>
      <c r="N398" s="544"/>
      <c r="O398" s="545"/>
      <c r="P398" s="546"/>
      <c r="Q398" s="547"/>
      <c r="R398" s="548"/>
      <c r="S398" s="549"/>
      <c r="T398" s="550"/>
      <c r="U398" s="549"/>
      <c r="V398" s="550"/>
      <c r="W398" s="549"/>
      <c r="X398" s="550"/>
      <c r="Y398" s="549"/>
      <c r="Z398" s="550"/>
      <c r="AA398" s="550"/>
      <c r="AB398" s="550"/>
      <c r="AC398" s="551"/>
      <c r="AD398" s="552"/>
      <c r="AE398" s="553"/>
      <c r="AF398" s="554"/>
      <c r="AG398" s="552"/>
      <c r="AH398" s="555"/>
      <c r="AI398" s="554"/>
      <c r="AJ398" s="554"/>
      <c r="AK398" s="556"/>
      <c r="AL398" s="557"/>
      <c r="AM398" s="564"/>
      <c r="AN398" s="559"/>
      <c r="AO398" s="560"/>
      <c r="AP398" s="561"/>
      <c r="AQ398" s="126"/>
      <c r="AR398" s="126"/>
      <c r="AS398" s="126"/>
      <c r="AT398" s="126"/>
      <c r="AU398" s="126"/>
      <c r="AV398" s="126"/>
      <c r="AW398" s="126"/>
      <c r="AX398" s="560"/>
      <c r="AY398" s="560"/>
    </row>
    <row r="399" customFormat="false" ht="30" hidden="false" customHeight="true" outlineLevel="0" collapsed="false">
      <c r="A399" s="539"/>
      <c r="B399" s="566"/>
      <c r="C399" s="566"/>
      <c r="D399" s="566"/>
      <c r="E399" s="566"/>
      <c r="F399" s="566"/>
      <c r="G399" s="567"/>
      <c r="H399" s="567"/>
      <c r="I399" s="567"/>
      <c r="J399" s="567"/>
      <c r="K399" s="567"/>
      <c r="L399" s="542"/>
      <c r="M399" s="568"/>
      <c r="N399" s="544"/>
      <c r="O399" s="545"/>
      <c r="P399" s="546"/>
      <c r="Q399" s="547"/>
      <c r="R399" s="548"/>
      <c r="S399" s="549"/>
      <c r="T399" s="550"/>
      <c r="U399" s="549"/>
      <c r="V399" s="550"/>
      <c r="W399" s="549"/>
      <c r="X399" s="550"/>
      <c r="Y399" s="549"/>
      <c r="Z399" s="550"/>
      <c r="AA399" s="550"/>
      <c r="AB399" s="550"/>
      <c r="AC399" s="551"/>
      <c r="AD399" s="552"/>
      <c r="AE399" s="553"/>
      <c r="AF399" s="554"/>
      <c r="AG399" s="552"/>
      <c r="AH399" s="555"/>
      <c r="AI399" s="554"/>
      <c r="AJ399" s="554"/>
      <c r="AK399" s="556"/>
      <c r="AL399" s="557"/>
      <c r="AM399" s="565" t="str">
        <f aca="false">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559"/>
      <c r="AO399" s="560"/>
      <c r="AP399" s="561"/>
      <c r="AQ399" s="126"/>
      <c r="AR399" s="126"/>
      <c r="AS399" s="126"/>
      <c r="AT399" s="126"/>
      <c r="AU399" s="126"/>
      <c r="AV399" s="126"/>
      <c r="AW399" s="126"/>
      <c r="AX399" s="560"/>
      <c r="AY399" s="560"/>
    </row>
    <row r="400" customFormat="false" ht="30" hidden="false" customHeight="true" outlineLevel="0" collapsed="false">
      <c r="A400" s="539" t="n">
        <v>98</v>
      </c>
      <c r="B400" s="566" t="str">
        <f aca="false">IF(基本情報入力シート!B137="", "",基本情報入力シート!B137)</f>
        <v/>
      </c>
      <c r="C400" s="566"/>
      <c r="D400" s="566"/>
      <c r="E400" s="566"/>
      <c r="F400" s="566"/>
      <c r="G400" s="567" t="str">
        <f aca="false">IF(基本情報入力シート!L137="", "",基本情報入力シート!L137)</f>
        <v/>
      </c>
      <c r="H400" s="567" t="str">
        <f aca="false">IF(基本情報入力シート!Q137="", "",基本情報入力シート!Q137)</f>
        <v/>
      </c>
      <c r="I400" s="567" t="str">
        <f aca="false">IF(基本情報入力シート!V137="", "",基本情報入力シート!V137)</f>
        <v/>
      </c>
      <c r="J400" s="567" t="str">
        <f aca="false">IF(基本情報入力シート!W137="", "",基本情報入力シート!W137)</f>
        <v/>
      </c>
      <c r="K400" s="567" t="str">
        <f aca="false">IF(基本情報入力シート!X137="", "",基本情報入力シート!X137)</f>
        <v/>
      </c>
      <c r="L400" s="542" t="str">
        <f aca="false">IF(基本情報入力シート!AC137=0, "",基本情報入力シート!AC137)</f>
        <v/>
      </c>
      <c r="M400" s="568" t="e">
        <f aca="false">IF(基本情報入力シート!AD137="", "",基本情報入力シート!AD137)</f>
        <v>#N/A</v>
      </c>
      <c r="N400" s="544"/>
      <c r="O400" s="545" t="e">
        <f aca="false">IFERROR(VLOOKUP(K400,【参考】数式用３!$A$2:$AD$48,MATCH(N400,【参考】数式用３!$C$4:$AD$4,0)+2,0),"")))</f>
        <v>#N/A</v>
      </c>
      <c r="P400" s="546"/>
      <c r="Q400" s="547" t="e">
        <f aca="false">IFERROR(VLOOKUP(K400,【参考】数式用３!$A$2:$AC$48,MATCH(P400,【参考】数式用３!$C$4:$AC$4,0)+2,0),"")))</f>
        <v>#N/A</v>
      </c>
      <c r="R400" s="548" t="s">
        <v>267</v>
      </c>
      <c r="S400" s="549"/>
      <c r="T400" s="550" t="s">
        <v>268</v>
      </c>
      <c r="U400" s="549"/>
      <c r="V400" s="550" t="s">
        <v>352</v>
      </c>
      <c r="W400" s="549"/>
      <c r="X400" s="550" t="s">
        <v>268</v>
      </c>
      <c r="Y400" s="549"/>
      <c r="Z400" s="550" t="s">
        <v>269</v>
      </c>
      <c r="AA400" s="550" t="s">
        <v>170</v>
      </c>
      <c r="AB400" s="550" t="str">
        <f aca="false">IF(S400&gt;=1,(W400*12+Y400)-(S400*12+U400)+1,"")</f>
        <v/>
      </c>
      <c r="AC400" s="551" t="s">
        <v>353</v>
      </c>
      <c r="AD400" s="552" t="str">
        <f aca="false">IFERROR(ROUNDDOWN(ROUND(L400*Q400,0)*M400,0)*AB400,"")</f>
        <v/>
      </c>
      <c r="AE400" s="577" t="e">
        <f aca="false">IFERROR(ROUNDDOWN(ROUNDDOWN(ROUND(L400*VLOOKUP(K400,【参考】数式用３!$A$2:$AC$48,MATCH("処遇改善加算Ⅳ",【参考】数式用３!$C$4:$O$4,0)+2,0),0)*M400,0)*AB400*0.5,0), "")),0),0),0))</f>
        <v>#N/A</v>
      </c>
      <c r="AF400" s="578"/>
      <c r="AG400" s="579" t="e">
        <f aca="false">IF(AND(AQ400&lt;&gt;"対象外", P400&lt;&gt;""),ROUNDDOWN(ROUND(L400*VLOOKUP(K400,【参考】数式用３!$A$2:$K$48,MATCH("ベア加算あり",【参考】数式用３!$C$4:$K$4,0)+2,0),0)*M400,0)*AB400,"")),0),0))</f>
        <v>#N/A</v>
      </c>
      <c r="AH400" s="580"/>
      <c r="AI400" s="578"/>
      <c r="AJ400" s="578"/>
      <c r="AK400" s="581"/>
      <c r="AL400" s="582"/>
      <c r="AM400" s="558" t="e">
        <f aca="false">IF(Q400="","",IF(Q400&lt;O400,"！加算の要件上は問題ありませんが、令和６年度末の加算率と比較して、令和７年度の加算率が低くなっています。",""))</f>
        <v>#N/A</v>
      </c>
      <c r="AN400" s="559"/>
      <c r="AO400" s="560" t="str">
        <f aca="false">IF(K400&lt;&gt;"","Q列に色付け","")</f>
        <v/>
      </c>
      <c r="AP400" s="561" t="e">
        <f aca="false">IF(AND(AE400&lt;&gt;0,AE400&lt;&gt;""),IF(AF400="○","入力済","未入力"),"")</f>
        <v>#N/A</v>
      </c>
      <c r="AQ400" s="126" t="e">
        <f aca="false">IFERROR((VLOOKUP(N400, 【参考】数式用３!$BE$5:$BE$13, 1,FALSE)), "対象外"))))</f>
        <v>#N/A</v>
      </c>
      <c r="AR400" s="126" t="e">
        <f aca="false">IF(AG400&lt;&gt;"",IF(AH400="○","入力済","未入力"),"")</f>
        <v>#N/A</v>
      </c>
      <c r="AS400" s="126" t="str">
        <f aca="false">IF(AND(P400&lt;&gt;"", AI400=""), "未入力", "入力済")</f>
        <v>入力済</v>
      </c>
      <c r="AT400" s="126" t="str">
        <f aca="false">IF(AND(P400&lt;&gt;"", P400&lt;&gt;"処遇改善加算Ⅳ", AJ400=""), "未入力", "入力済")</f>
        <v>入力済</v>
      </c>
      <c r="AU400" s="126" t="e">
        <f aca="false">IFERROR(VLOOKUP(K400, 【参考】数式用３!$BB$5:$BC$48, 2, FALSE), "")))</f>
        <v>#N/A</v>
      </c>
      <c r="AV400" s="126" t="e">
        <f aca="false">IF(AND(P400&lt;&gt;"処遇改善加算Ⅲ",P400&lt;&gt;"処遇改善加算Ⅳ", P400&lt;&gt;"", AU400&lt;&gt;"対象外"), 1,"")</f>
        <v>#N/A</v>
      </c>
      <c r="AW400" s="126" t="e">
        <f aca="false">IFERROR("_"&amp;VLOOKUP(K400, 【参考】数式用３!$AG$2:$AH$48, 2, FALSE), "")))</f>
        <v>#N/A</v>
      </c>
      <c r="AX400" s="560" t="str">
        <f aca="false">IF(AND(P400="処遇改善加算Ⅰ", AL400=""), "未入力","入力済")</f>
        <v>入力済</v>
      </c>
      <c r="AY400" s="560" t="str">
        <f aca="false">G400</f>
        <v/>
      </c>
    </row>
    <row r="401" customFormat="false" ht="14.4" hidden="false" customHeight="true" outlineLevel="0" collapsed="false">
      <c r="A401" s="539"/>
      <c r="B401" s="566"/>
      <c r="C401" s="566"/>
      <c r="D401" s="566"/>
      <c r="E401" s="566"/>
      <c r="F401" s="566"/>
      <c r="G401" s="567"/>
      <c r="H401" s="567"/>
      <c r="I401" s="567"/>
      <c r="J401" s="567"/>
      <c r="K401" s="567"/>
      <c r="L401" s="542"/>
      <c r="M401" s="568"/>
      <c r="N401" s="544"/>
      <c r="O401" s="545"/>
      <c r="P401" s="546"/>
      <c r="Q401" s="547"/>
      <c r="R401" s="548"/>
      <c r="S401" s="549"/>
      <c r="T401" s="550"/>
      <c r="U401" s="549"/>
      <c r="V401" s="550"/>
      <c r="W401" s="549"/>
      <c r="X401" s="550"/>
      <c r="Y401" s="549"/>
      <c r="Z401" s="550"/>
      <c r="AA401" s="550"/>
      <c r="AB401" s="550"/>
      <c r="AC401" s="551"/>
      <c r="AD401" s="552"/>
      <c r="AE401" s="577"/>
      <c r="AF401" s="578"/>
      <c r="AG401" s="579"/>
      <c r="AH401" s="580"/>
      <c r="AI401" s="578"/>
      <c r="AJ401" s="578"/>
      <c r="AK401" s="581"/>
      <c r="AL401" s="582"/>
      <c r="AM401" s="564" t="str">
        <f aca="false">IF(AND(P400&lt;&gt;"", OR(W400&lt;&gt;8,Y400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01" s="559"/>
      <c r="AO401" s="560"/>
      <c r="AP401" s="561"/>
      <c r="AQ401" s="126"/>
      <c r="AR401" s="126"/>
      <c r="AS401" s="126"/>
      <c r="AT401" s="126"/>
      <c r="AU401" s="126"/>
      <c r="AV401" s="126"/>
      <c r="AW401" s="126"/>
      <c r="AX401" s="560"/>
      <c r="AY401" s="560"/>
    </row>
    <row r="402" customFormat="false" ht="14.4" hidden="false" customHeight="true" outlineLevel="0" collapsed="false">
      <c r="A402" s="539"/>
      <c r="B402" s="566"/>
      <c r="C402" s="566"/>
      <c r="D402" s="566"/>
      <c r="E402" s="566"/>
      <c r="F402" s="566"/>
      <c r="G402" s="567"/>
      <c r="H402" s="567"/>
      <c r="I402" s="567"/>
      <c r="J402" s="567"/>
      <c r="K402" s="567"/>
      <c r="L402" s="542"/>
      <c r="M402" s="568"/>
      <c r="N402" s="544"/>
      <c r="O402" s="545"/>
      <c r="P402" s="546"/>
      <c r="Q402" s="547"/>
      <c r="R402" s="548"/>
      <c r="S402" s="549"/>
      <c r="T402" s="550"/>
      <c r="U402" s="549"/>
      <c r="V402" s="550"/>
      <c r="W402" s="549"/>
      <c r="X402" s="550"/>
      <c r="Y402" s="549"/>
      <c r="Z402" s="550"/>
      <c r="AA402" s="550"/>
      <c r="AB402" s="550"/>
      <c r="AC402" s="551"/>
      <c r="AD402" s="552"/>
      <c r="AE402" s="577"/>
      <c r="AF402" s="578"/>
      <c r="AG402" s="579"/>
      <c r="AH402" s="580"/>
      <c r="AI402" s="578"/>
      <c r="AJ402" s="578"/>
      <c r="AK402" s="581"/>
      <c r="AL402" s="582"/>
      <c r="AM402" s="564"/>
      <c r="AN402" s="559"/>
      <c r="AO402" s="560"/>
      <c r="AP402" s="561"/>
      <c r="AQ402" s="126"/>
      <c r="AR402" s="126"/>
      <c r="AS402" s="126"/>
      <c r="AT402" s="126"/>
      <c r="AU402" s="126"/>
      <c r="AV402" s="126"/>
      <c r="AW402" s="126"/>
      <c r="AX402" s="560"/>
      <c r="AY402" s="560"/>
    </row>
    <row r="403" customFormat="false" ht="30" hidden="false" customHeight="true" outlineLevel="0" collapsed="false">
      <c r="A403" s="539"/>
      <c r="B403" s="566"/>
      <c r="C403" s="566"/>
      <c r="D403" s="566"/>
      <c r="E403" s="566"/>
      <c r="F403" s="566"/>
      <c r="G403" s="567"/>
      <c r="H403" s="567"/>
      <c r="I403" s="567"/>
      <c r="J403" s="567"/>
      <c r="K403" s="567"/>
      <c r="L403" s="542"/>
      <c r="M403" s="568"/>
      <c r="N403" s="544"/>
      <c r="O403" s="545"/>
      <c r="P403" s="546"/>
      <c r="Q403" s="547"/>
      <c r="R403" s="548"/>
      <c r="S403" s="549"/>
      <c r="T403" s="550"/>
      <c r="U403" s="549"/>
      <c r="V403" s="550"/>
      <c r="W403" s="549"/>
      <c r="X403" s="550"/>
      <c r="Y403" s="549"/>
      <c r="Z403" s="550"/>
      <c r="AA403" s="550"/>
      <c r="AB403" s="550"/>
      <c r="AC403" s="551"/>
      <c r="AD403" s="552"/>
      <c r="AE403" s="577"/>
      <c r="AF403" s="578"/>
      <c r="AG403" s="579"/>
      <c r="AH403" s="580"/>
      <c r="AI403" s="578"/>
      <c r="AJ403" s="578"/>
      <c r="AK403" s="581"/>
      <c r="AL403" s="582"/>
      <c r="AM403" s="565" t="str">
        <f aca="false">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559"/>
      <c r="AO403" s="560"/>
      <c r="AP403" s="561"/>
      <c r="AQ403" s="126"/>
      <c r="AR403" s="126"/>
      <c r="AS403" s="126"/>
      <c r="AT403" s="126"/>
      <c r="AU403" s="126"/>
      <c r="AV403" s="126"/>
      <c r="AW403" s="126"/>
      <c r="AX403" s="560"/>
      <c r="AY403" s="560"/>
    </row>
    <row r="404" customFormat="false" ht="30" hidden="false" customHeight="true" outlineLevel="0" collapsed="false">
      <c r="A404" s="539" t="n">
        <v>99</v>
      </c>
      <c r="B404" s="566" t="str">
        <f aca="false">IF(基本情報入力シート!B138="", "",基本情報入力シート!B138)</f>
        <v/>
      </c>
      <c r="C404" s="566"/>
      <c r="D404" s="566"/>
      <c r="E404" s="566"/>
      <c r="F404" s="566"/>
      <c r="G404" s="567" t="str">
        <f aca="false">IF(基本情報入力シート!L138="", "",基本情報入力シート!L138)</f>
        <v/>
      </c>
      <c r="H404" s="567" t="str">
        <f aca="false">IF(基本情報入力シート!Q138="", "",基本情報入力シート!Q138)</f>
        <v/>
      </c>
      <c r="I404" s="567" t="str">
        <f aca="false">IF(基本情報入力シート!V138="", "",基本情報入力シート!V138)</f>
        <v/>
      </c>
      <c r="J404" s="567" t="str">
        <f aca="false">IF(基本情報入力シート!W138="", "",基本情報入力シート!W138)</f>
        <v/>
      </c>
      <c r="K404" s="567" t="str">
        <f aca="false">IF(基本情報入力シート!X138="", "",基本情報入力シート!X138)</f>
        <v/>
      </c>
      <c r="L404" s="542" t="str">
        <f aca="false">IF(基本情報入力シート!AC138=0, "",基本情報入力シート!AC138)</f>
        <v/>
      </c>
      <c r="M404" s="568" t="e">
        <f aca="false">IF(基本情報入力シート!AD138="", "",基本情報入力シート!AD138)</f>
        <v>#N/A</v>
      </c>
      <c r="N404" s="544"/>
      <c r="O404" s="545" t="e">
        <f aca="false">IFERROR(VLOOKUP(K404,【参考】数式用３!$A$2:$AD$48,MATCH(N404,【参考】数式用３!$C$4:$AD$4,0)+2,0),"")))</f>
        <v>#N/A</v>
      </c>
      <c r="P404" s="546"/>
      <c r="Q404" s="547" t="e">
        <f aca="false">IFERROR(VLOOKUP(K404,【参考】数式用３!$A$2:$AC$48,MATCH(P404,【参考】数式用３!$C$4:$AC$4,0)+2,0),"")))</f>
        <v>#N/A</v>
      </c>
      <c r="R404" s="548" t="s">
        <v>267</v>
      </c>
      <c r="S404" s="549"/>
      <c r="T404" s="550" t="s">
        <v>268</v>
      </c>
      <c r="U404" s="549"/>
      <c r="V404" s="550" t="s">
        <v>352</v>
      </c>
      <c r="W404" s="549"/>
      <c r="X404" s="550" t="s">
        <v>268</v>
      </c>
      <c r="Y404" s="549"/>
      <c r="Z404" s="550" t="s">
        <v>269</v>
      </c>
      <c r="AA404" s="550" t="s">
        <v>170</v>
      </c>
      <c r="AB404" s="550" t="str">
        <f aca="false">IF(S404&gt;=1,(W404*12+Y404)-(S404*12+U404)+1,"")</f>
        <v/>
      </c>
      <c r="AC404" s="551" t="s">
        <v>353</v>
      </c>
      <c r="AD404" s="552" t="str">
        <f aca="false">IFERROR(ROUNDDOWN(ROUND(L404*Q404,0)*M404,0)*AB404,"")</f>
        <v/>
      </c>
      <c r="AE404" s="553" t="e">
        <f aca="false">IFERROR(ROUNDDOWN(ROUNDDOWN(ROUND(L404*VLOOKUP(K404,【参考】数式用３!$A$2:$AC$48,MATCH("処遇改善加算Ⅳ",【参考】数式用３!$C$4:$O$4,0)+2,0),0)*M404,0)*AB404*0.5,0), "")),0),0),0))</f>
        <v>#N/A</v>
      </c>
      <c r="AF404" s="554"/>
      <c r="AG404" s="552" t="e">
        <f aca="false">IF(AND(AQ404&lt;&gt;"対象外", P404&lt;&gt;""),ROUNDDOWN(ROUND(L404*VLOOKUP(K404,【参考】数式用３!$A$2:$K$48,MATCH("ベア加算あり",【参考】数式用３!$C$4:$K$4,0)+2,0),0)*M404,0)*AB404,"")),0),0))</f>
        <v>#N/A</v>
      </c>
      <c r="AH404" s="555"/>
      <c r="AI404" s="554"/>
      <c r="AJ404" s="554"/>
      <c r="AK404" s="556"/>
      <c r="AL404" s="557"/>
      <c r="AM404" s="558" t="e">
        <f aca="false">IF(Q404="","",IF(Q404&lt;O404,"！加算の要件上は問題ありませんが、令和６年度末の加算率と比較して、令和７年度の加算率が低くなっています。",""))</f>
        <v>#N/A</v>
      </c>
      <c r="AN404" s="559"/>
      <c r="AO404" s="560" t="str">
        <f aca="false">IF(K404&lt;&gt;"","Q列に色付け","")</f>
        <v/>
      </c>
      <c r="AP404" s="561" t="e">
        <f aca="false">IF(AND(AE404&lt;&gt;0,AE404&lt;&gt;""),IF(AF404="○","入力済","未入力"),"")</f>
        <v>#N/A</v>
      </c>
      <c r="AQ404" s="126" t="e">
        <f aca="false">IFERROR((VLOOKUP(N404, 【参考】数式用３!$BE$5:$BE$13, 1,FALSE)), "対象外"))))</f>
        <v>#N/A</v>
      </c>
      <c r="AR404" s="126" t="e">
        <f aca="false">IF(AG404&lt;&gt;"",IF(AH404="○","入力済","未入力"),"")</f>
        <v>#N/A</v>
      </c>
      <c r="AS404" s="126" t="str">
        <f aca="false">IF(AND(P404&lt;&gt;"", AI404=""), "未入力", "入力済")</f>
        <v>入力済</v>
      </c>
      <c r="AT404" s="126" t="str">
        <f aca="false">IF(AND(P404&lt;&gt;"", P404&lt;&gt;"処遇改善加算Ⅳ", AJ404=""), "未入力", "入力済")</f>
        <v>入力済</v>
      </c>
      <c r="AU404" s="126" t="e">
        <f aca="false">IFERROR(VLOOKUP(K404, 【参考】数式用３!$BB$5:$BC$48, 2, FALSE), "")))</f>
        <v>#N/A</v>
      </c>
      <c r="AV404" s="126" t="e">
        <f aca="false">IF(AND(P404&lt;&gt;"処遇改善加算Ⅲ",P404&lt;&gt;"処遇改善加算Ⅳ", P404&lt;&gt;"", AU404&lt;&gt;"対象外"), 1,"")</f>
        <v>#N/A</v>
      </c>
      <c r="AW404" s="126" t="e">
        <f aca="false">IFERROR("_"&amp;VLOOKUP(K404, 【参考】数式用３!$AG$2:$AH$48, 2, FALSE), "")))</f>
        <v>#N/A</v>
      </c>
      <c r="AX404" s="560" t="str">
        <f aca="false">IF(AND(P404="処遇改善加算Ⅰ", AL404=""), "未入力","入力済")</f>
        <v>入力済</v>
      </c>
      <c r="AY404" s="560" t="str">
        <f aca="false">G404</f>
        <v/>
      </c>
    </row>
    <row r="405" customFormat="false" ht="14.4" hidden="false" customHeight="true" outlineLevel="0" collapsed="false">
      <c r="A405" s="539"/>
      <c r="B405" s="566"/>
      <c r="C405" s="566"/>
      <c r="D405" s="566"/>
      <c r="E405" s="566"/>
      <c r="F405" s="566"/>
      <c r="G405" s="567"/>
      <c r="H405" s="567"/>
      <c r="I405" s="567"/>
      <c r="J405" s="567"/>
      <c r="K405" s="567"/>
      <c r="L405" s="542"/>
      <c r="M405" s="568"/>
      <c r="N405" s="544"/>
      <c r="O405" s="545"/>
      <c r="P405" s="546"/>
      <c r="Q405" s="547"/>
      <c r="R405" s="548"/>
      <c r="S405" s="549"/>
      <c r="T405" s="550"/>
      <c r="U405" s="549"/>
      <c r="V405" s="550"/>
      <c r="W405" s="549"/>
      <c r="X405" s="550"/>
      <c r="Y405" s="549"/>
      <c r="Z405" s="550"/>
      <c r="AA405" s="550"/>
      <c r="AB405" s="550"/>
      <c r="AC405" s="551"/>
      <c r="AD405" s="552"/>
      <c r="AE405" s="553"/>
      <c r="AF405" s="554"/>
      <c r="AG405" s="552"/>
      <c r="AH405" s="555"/>
      <c r="AI405" s="554"/>
      <c r="AJ405" s="554"/>
      <c r="AK405" s="556"/>
      <c r="AL405" s="557"/>
      <c r="AM405" s="564" t="str">
        <f aca="false">IF(AND(P404&lt;&gt;"", OR(W404&lt;&gt;8,Y404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05" s="559"/>
      <c r="AO405" s="560"/>
      <c r="AP405" s="561"/>
      <c r="AQ405" s="126"/>
      <c r="AR405" s="126"/>
      <c r="AS405" s="126"/>
      <c r="AT405" s="126"/>
      <c r="AU405" s="126"/>
      <c r="AV405" s="126"/>
      <c r="AW405" s="126"/>
      <c r="AX405" s="560"/>
      <c r="AY405" s="560"/>
    </row>
    <row r="406" customFormat="false" ht="14.4" hidden="false" customHeight="true" outlineLevel="0" collapsed="false">
      <c r="A406" s="539"/>
      <c r="B406" s="566"/>
      <c r="C406" s="566"/>
      <c r="D406" s="566"/>
      <c r="E406" s="566"/>
      <c r="F406" s="566"/>
      <c r="G406" s="567"/>
      <c r="H406" s="567"/>
      <c r="I406" s="567"/>
      <c r="J406" s="567"/>
      <c r="K406" s="567"/>
      <c r="L406" s="542"/>
      <c r="M406" s="568"/>
      <c r="N406" s="544"/>
      <c r="O406" s="545"/>
      <c r="P406" s="546"/>
      <c r="Q406" s="547"/>
      <c r="R406" s="548"/>
      <c r="S406" s="549"/>
      <c r="T406" s="550"/>
      <c r="U406" s="549"/>
      <c r="V406" s="550"/>
      <c r="W406" s="549"/>
      <c r="X406" s="550"/>
      <c r="Y406" s="549"/>
      <c r="Z406" s="550"/>
      <c r="AA406" s="550"/>
      <c r="AB406" s="550"/>
      <c r="AC406" s="551"/>
      <c r="AD406" s="552"/>
      <c r="AE406" s="553"/>
      <c r="AF406" s="554"/>
      <c r="AG406" s="552"/>
      <c r="AH406" s="555"/>
      <c r="AI406" s="554"/>
      <c r="AJ406" s="554"/>
      <c r="AK406" s="556"/>
      <c r="AL406" s="557"/>
      <c r="AM406" s="564"/>
      <c r="AN406" s="559"/>
      <c r="AO406" s="560"/>
      <c r="AP406" s="561"/>
      <c r="AQ406" s="126"/>
      <c r="AR406" s="126"/>
      <c r="AS406" s="126"/>
      <c r="AT406" s="126"/>
      <c r="AU406" s="126"/>
      <c r="AV406" s="126"/>
      <c r="AW406" s="126"/>
      <c r="AX406" s="560"/>
      <c r="AY406" s="560"/>
    </row>
    <row r="407" customFormat="false" ht="30" hidden="false" customHeight="true" outlineLevel="0" collapsed="false">
      <c r="A407" s="539"/>
      <c r="B407" s="566"/>
      <c r="C407" s="566"/>
      <c r="D407" s="566"/>
      <c r="E407" s="566"/>
      <c r="F407" s="566"/>
      <c r="G407" s="567"/>
      <c r="H407" s="567"/>
      <c r="I407" s="567"/>
      <c r="J407" s="567"/>
      <c r="K407" s="567"/>
      <c r="L407" s="542"/>
      <c r="M407" s="568"/>
      <c r="N407" s="544"/>
      <c r="O407" s="545"/>
      <c r="P407" s="546"/>
      <c r="Q407" s="547"/>
      <c r="R407" s="548"/>
      <c r="S407" s="549"/>
      <c r="T407" s="550"/>
      <c r="U407" s="549"/>
      <c r="V407" s="550"/>
      <c r="W407" s="549"/>
      <c r="X407" s="550"/>
      <c r="Y407" s="549"/>
      <c r="Z407" s="550"/>
      <c r="AA407" s="550"/>
      <c r="AB407" s="550"/>
      <c r="AC407" s="551"/>
      <c r="AD407" s="552"/>
      <c r="AE407" s="553"/>
      <c r="AF407" s="554"/>
      <c r="AG407" s="552"/>
      <c r="AH407" s="555"/>
      <c r="AI407" s="554"/>
      <c r="AJ407" s="554"/>
      <c r="AK407" s="556"/>
      <c r="AL407" s="557"/>
      <c r="AM407" s="565" t="str">
        <f aca="false">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559"/>
      <c r="AO407" s="560"/>
      <c r="AP407" s="561"/>
      <c r="AQ407" s="126"/>
      <c r="AR407" s="126"/>
      <c r="AS407" s="126"/>
      <c r="AT407" s="126"/>
      <c r="AU407" s="126"/>
      <c r="AV407" s="126"/>
      <c r="AW407" s="126"/>
      <c r="AX407" s="560"/>
      <c r="AY407" s="560"/>
    </row>
    <row r="408" customFormat="false" ht="30" hidden="false" customHeight="true" outlineLevel="0" collapsed="false">
      <c r="A408" s="539" t="n">
        <v>100</v>
      </c>
      <c r="B408" s="566" t="str">
        <f aca="false">IF(基本情報入力シート!B139="", "",基本情報入力シート!B139)</f>
        <v/>
      </c>
      <c r="C408" s="566"/>
      <c r="D408" s="566"/>
      <c r="E408" s="566"/>
      <c r="F408" s="566"/>
      <c r="G408" s="567" t="str">
        <f aca="false">IF(基本情報入力シート!L139="", "",基本情報入力シート!L139)</f>
        <v/>
      </c>
      <c r="H408" s="567" t="str">
        <f aca="false">IF(基本情報入力シート!Q139="", "",基本情報入力シート!Q139)</f>
        <v/>
      </c>
      <c r="I408" s="567" t="str">
        <f aca="false">IF(基本情報入力シート!V139="", "",基本情報入力シート!V139)</f>
        <v/>
      </c>
      <c r="J408" s="567" t="str">
        <f aca="false">IF(基本情報入力シート!W139="", "",基本情報入力シート!W139)</f>
        <v/>
      </c>
      <c r="K408" s="567" t="str">
        <f aca="false">IF(基本情報入力シート!X139="", "",基本情報入力シート!X139)</f>
        <v/>
      </c>
      <c r="L408" s="542" t="str">
        <f aca="false">IF(基本情報入力シート!AC139=0, "",基本情報入力シート!AC139)</f>
        <v/>
      </c>
      <c r="M408" s="568" t="e">
        <f aca="false">IF(基本情報入力シート!AD139="", "",基本情報入力シート!AD139)</f>
        <v>#N/A</v>
      </c>
      <c r="N408" s="544"/>
      <c r="O408" s="545" t="e">
        <f aca="false">IFERROR(VLOOKUP(K408,【参考】数式用３!$A$2:$AD$48,MATCH(N408,【参考】数式用３!$C$4:$AD$4,0)+2,0),"")))</f>
        <v>#N/A</v>
      </c>
      <c r="P408" s="546"/>
      <c r="Q408" s="547" t="e">
        <f aca="false">IFERROR(VLOOKUP(K408,【参考】数式用３!$A$2:$AC$48,MATCH(P408,【参考】数式用３!$C$4:$AC$4,0)+2,0),"")))</f>
        <v>#N/A</v>
      </c>
      <c r="R408" s="548" t="s">
        <v>267</v>
      </c>
      <c r="S408" s="549"/>
      <c r="T408" s="550" t="s">
        <v>268</v>
      </c>
      <c r="U408" s="549"/>
      <c r="V408" s="550" t="s">
        <v>352</v>
      </c>
      <c r="W408" s="549"/>
      <c r="X408" s="550" t="s">
        <v>268</v>
      </c>
      <c r="Y408" s="549"/>
      <c r="Z408" s="550" t="s">
        <v>269</v>
      </c>
      <c r="AA408" s="550" t="s">
        <v>170</v>
      </c>
      <c r="AB408" s="550" t="str">
        <f aca="false">IF(S408&gt;=1,(W408*12+Y408)-(S408*12+U408)+1,"")</f>
        <v/>
      </c>
      <c r="AC408" s="551" t="s">
        <v>353</v>
      </c>
      <c r="AD408" s="552" t="str">
        <f aca="false">IFERROR(ROUNDDOWN(ROUND(L408*Q408,0)*M408,0)*AB408,"")</f>
        <v/>
      </c>
      <c r="AE408" s="553" t="e">
        <f aca="false">IFERROR(ROUNDDOWN(ROUNDDOWN(ROUND(L408*VLOOKUP(K408,【参考】数式用３!$A$2:$AC$48,MATCH("処遇改善加算Ⅳ",【参考】数式用３!$C$4:$O$4,0)+2,0),0)*M408,0)*AB408*0.5,0), "")),0),0),0))</f>
        <v>#N/A</v>
      </c>
      <c r="AF408" s="554"/>
      <c r="AG408" s="583" t="e">
        <f aca="false">IF(AND(AQ408&lt;&gt;"対象外", P408&lt;&gt;""),ROUNDDOWN(ROUND(L408*VLOOKUP(K408,【参考】数式用３!$A$2:$K$48,MATCH("ベア加算あり",【参考】数式用３!$C$4:$K$4,0)+2,0),0)*M408,0)*AB408,"")),0),0))</f>
        <v>#N/A</v>
      </c>
      <c r="AH408" s="555"/>
      <c r="AI408" s="554"/>
      <c r="AJ408" s="554"/>
      <c r="AK408" s="556"/>
      <c r="AL408" s="557"/>
      <c r="AM408" s="558" t="e">
        <f aca="false">IF(Q408="","",IF(Q408&lt;O408,"！加算の要件上は問題ありませんが、令和６年度末の加算率と比較して、令和７年度の加算率が低くなっています。",""))</f>
        <v>#N/A</v>
      </c>
      <c r="AN408" s="559"/>
      <c r="AO408" s="560" t="str">
        <f aca="false">IF(K408&lt;&gt;"","Q列に色付け","")</f>
        <v/>
      </c>
      <c r="AP408" s="561" t="e">
        <f aca="false">IF(AND(AE408&lt;&gt;0,AE408&lt;&gt;""),IF(AF408="○","入力済","未入力"),"")</f>
        <v>#N/A</v>
      </c>
      <c r="AQ408" s="126" t="e">
        <f aca="false">IFERROR((VLOOKUP(N408, 【参考】数式用３!$BE$5:$BE$13, 1,FALSE)), "対象外"))))</f>
        <v>#N/A</v>
      </c>
      <c r="AR408" s="126" t="e">
        <f aca="false">IF(AG408&lt;&gt;"",IF(AH408="○","入力済","未入力"),"")</f>
        <v>#N/A</v>
      </c>
      <c r="AS408" s="126" t="str">
        <f aca="false">IF(AND(P408&lt;&gt;"", AI408=""), "未入力", "入力済")</f>
        <v>入力済</v>
      </c>
      <c r="AT408" s="126" t="str">
        <f aca="false">IF(AND(P408&lt;&gt;"", P408&lt;&gt;"処遇改善加算Ⅳ", AJ408=""), "未入力", "入力済")</f>
        <v>入力済</v>
      </c>
      <c r="AU408" s="126" t="e">
        <f aca="false">IFERROR(VLOOKUP(K408, 【参考】数式用３!$BB$5:$BC$48, 2, FALSE), "")))</f>
        <v>#N/A</v>
      </c>
      <c r="AV408" s="126" t="e">
        <f aca="false">IF(AND(P408&lt;&gt;"処遇改善加算Ⅲ",P408&lt;&gt;"処遇改善加算Ⅳ", P408&lt;&gt;"", AU408&lt;&gt;"対象外"), 1,"")</f>
        <v>#N/A</v>
      </c>
      <c r="AW408" s="126" t="e">
        <f aca="false">IFERROR("_"&amp;VLOOKUP(K408, 【参考】数式用３!$AG$2:$AH$48, 2, FALSE), "")))</f>
        <v>#N/A</v>
      </c>
      <c r="AX408" s="560" t="str">
        <f aca="false">IF(AND(P408="処遇改善加算Ⅰ", AL408=""), "未入力","入力済")</f>
        <v>入力済</v>
      </c>
      <c r="AY408" s="560" t="str">
        <f aca="false">G408</f>
        <v/>
      </c>
    </row>
    <row r="409" customFormat="false" ht="14.4" hidden="false" customHeight="true" outlineLevel="0" collapsed="false">
      <c r="A409" s="539"/>
      <c r="B409" s="566"/>
      <c r="C409" s="566"/>
      <c r="D409" s="566"/>
      <c r="E409" s="566"/>
      <c r="F409" s="566"/>
      <c r="G409" s="567"/>
      <c r="H409" s="567"/>
      <c r="I409" s="567"/>
      <c r="J409" s="567"/>
      <c r="K409" s="567"/>
      <c r="L409" s="542"/>
      <c r="M409" s="568"/>
      <c r="N409" s="544"/>
      <c r="O409" s="545"/>
      <c r="P409" s="546"/>
      <c r="Q409" s="547"/>
      <c r="R409" s="548"/>
      <c r="S409" s="549"/>
      <c r="T409" s="550"/>
      <c r="U409" s="549"/>
      <c r="V409" s="550"/>
      <c r="W409" s="549"/>
      <c r="X409" s="550"/>
      <c r="Y409" s="549"/>
      <c r="Z409" s="550"/>
      <c r="AA409" s="550"/>
      <c r="AB409" s="550"/>
      <c r="AC409" s="551"/>
      <c r="AD409" s="552"/>
      <c r="AE409" s="553"/>
      <c r="AF409" s="554"/>
      <c r="AG409" s="583"/>
      <c r="AH409" s="555"/>
      <c r="AI409" s="554"/>
      <c r="AJ409" s="554"/>
      <c r="AK409" s="556"/>
      <c r="AL409" s="557"/>
      <c r="AM409" s="584" t="str">
        <f aca="false">IF(AND(P408&lt;&gt;"", OR(W408&lt;&gt;8,Y408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09" s="559"/>
      <c r="AO409" s="560"/>
      <c r="AP409" s="561"/>
      <c r="AQ409" s="126"/>
      <c r="AR409" s="126"/>
      <c r="AS409" s="126"/>
      <c r="AT409" s="126"/>
      <c r="AU409" s="126"/>
      <c r="AV409" s="126"/>
      <c r="AW409" s="126"/>
      <c r="AX409" s="560"/>
      <c r="AY409" s="560"/>
    </row>
    <row r="410" customFormat="false" ht="14.4" hidden="false" customHeight="true" outlineLevel="0" collapsed="false">
      <c r="A410" s="539"/>
      <c r="B410" s="566"/>
      <c r="C410" s="566"/>
      <c r="D410" s="566"/>
      <c r="E410" s="566"/>
      <c r="F410" s="566"/>
      <c r="G410" s="567"/>
      <c r="H410" s="567"/>
      <c r="I410" s="567"/>
      <c r="J410" s="567"/>
      <c r="K410" s="567"/>
      <c r="L410" s="542"/>
      <c r="M410" s="568"/>
      <c r="N410" s="544"/>
      <c r="O410" s="545"/>
      <c r="P410" s="546"/>
      <c r="Q410" s="547"/>
      <c r="R410" s="548"/>
      <c r="S410" s="549"/>
      <c r="T410" s="550"/>
      <c r="U410" s="549"/>
      <c r="V410" s="550"/>
      <c r="W410" s="549"/>
      <c r="X410" s="550"/>
      <c r="Y410" s="549"/>
      <c r="Z410" s="550"/>
      <c r="AA410" s="550"/>
      <c r="AB410" s="550"/>
      <c r="AC410" s="551"/>
      <c r="AD410" s="552"/>
      <c r="AE410" s="553"/>
      <c r="AF410" s="554"/>
      <c r="AG410" s="583"/>
      <c r="AH410" s="555"/>
      <c r="AI410" s="554"/>
      <c r="AJ410" s="554"/>
      <c r="AK410" s="556"/>
      <c r="AL410" s="557"/>
      <c r="AM410" s="584"/>
      <c r="AN410" s="559"/>
      <c r="AO410" s="560"/>
      <c r="AP410" s="561"/>
      <c r="AQ410" s="126"/>
      <c r="AR410" s="126"/>
      <c r="AS410" s="126"/>
      <c r="AT410" s="126"/>
      <c r="AU410" s="126"/>
      <c r="AV410" s="126"/>
      <c r="AW410" s="126"/>
      <c r="AX410" s="560"/>
      <c r="AY410" s="560"/>
    </row>
    <row r="411" customFormat="false" ht="30" hidden="false" customHeight="true" outlineLevel="0" collapsed="false">
      <c r="A411" s="539"/>
      <c r="B411" s="566"/>
      <c r="C411" s="566"/>
      <c r="D411" s="566"/>
      <c r="E411" s="566"/>
      <c r="F411" s="566"/>
      <c r="G411" s="567"/>
      <c r="H411" s="567"/>
      <c r="I411" s="567"/>
      <c r="J411" s="567"/>
      <c r="K411" s="567"/>
      <c r="L411" s="542"/>
      <c r="M411" s="568"/>
      <c r="N411" s="544"/>
      <c r="O411" s="545"/>
      <c r="P411" s="546"/>
      <c r="Q411" s="547"/>
      <c r="R411" s="548"/>
      <c r="S411" s="549"/>
      <c r="T411" s="550"/>
      <c r="U411" s="549"/>
      <c r="V411" s="550"/>
      <c r="W411" s="549"/>
      <c r="X411" s="550"/>
      <c r="Y411" s="549"/>
      <c r="Z411" s="550"/>
      <c r="AA411" s="550"/>
      <c r="AB411" s="550"/>
      <c r="AC411" s="551"/>
      <c r="AD411" s="552"/>
      <c r="AE411" s="553"/>
      <c r="AF411" s="554"/>
      <c r="AG411" s="583"/>
      <c r="AH411" s="555"/>
      <c r="AI411" s="554"/>
      <c r="AJ411" s="554"/>
      <c r="AK411" s="556"/>
      <c r="AL411" s="557"/>
      <c r="AM411" s="565" t="str">
        <f aca="false">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559"/>
      <c r="AO411" s="560"/>
      <c r="AP411" s="561"/>
      <c r="AQ411" s="126"/>
      <c r="AR411" s="126"/>
      <c r="AS411" s="126"/>
      <c r="AT411" s="126"/>
      <c r="AU411" s="126"/>
      <c r="AV411" s="126"/>
      <c r="AW411" s="126"/>
      <c r="AX411" s="560"/>
      <c r="AY411" s="560"/>
    </row>
    <row r="412" customFormat="false" ht="16.25" hidden="false" customHeight="true" outlineLevel="0" collapsed="false">
      <c r="B412" s="585"/>
      <c r="C412" s="585"/>
      <c r="D412" s="585"/>
      <c r="E412" s="585"/>
      <c r="F412" s="585"/>
      <c r="G412" s="585"/>
      <c r="H412" s="585"/>
      <c r="I412" s="585"/>
      <c r="J412" s="585"/>
      <c r="K412" s="585"/>
      <c r="L412" s="585"/>
      <c r="M412" s="586"/>
      <c r="AG412" s="587"/>
    </row>
    <row r="413" customFormat="false" ht="16.5" hidden="false" customHeight="false" outlineLevel="0" collapsed="false">
      <c r="B413" s="585"/>
      <c r="C413" s="585"/>
      <c r="D413" s="585"/>
      <c r="E413" s="585"/>
      <c r="F413" s="585"/>
      <c r="G413" s="585"/>
      <c r="H413" s="585"/>
      <c r="I413" s="585"/>
      <c r="J413" s="585"/>
      <c r="K413" s="585"/>
      <c r="L413" s="585"/>
      <c r="M413" s="586"/>
      <c r="AG413" s="587"/>
      <c r="AM413" s="588"/>
    </row>
    <row r="414" customFormat="false" ht="16.5" hidden="false" customHeight="false" outlineLevel="0" collapsed="false">
      <c r="B414" s="585"/>
      <c r="C414" s="585"/>
      <c r="D414" s="585"/>
      <c r="E414" s="585"/>
      <c r="F414" s="585"/>
      <c r="G414" s="585"/>
      <c r="H414" s="585"/>
      <c r="I414" s="585"/>
      <c r="J414" s="585"/>
      <c r="K414" s="585"/>
      <c r="L414" s="585"/>
      <c r="M414" s="586"/>
      <c r="AG414" s="587"/>
      <c r="AM414" s="588"/>
    </row>
    <row r="415" customFormat="false" ht="16.5" hidden="false" customHeight="false" outlineLevel="0" collapsed="false">
      <c r="B415" s="585"/>
      <c r="C415" s="585"/>
      <c r="D415" s="585"/>
      <c r="E415" s="585"/>
      <c r="F415" s="585"/>
      <c r="G415" s="585"/>
      <c r="H415" s="585"/>
      <c r="I415" s="585"/>
      <c r="J415" s="585"/>
      <c r="K415" s="585"/>
      <c r="L415" s="585"/>
      <c r="M415" s="586"/>
      <c r="AG415" s="587"/>
    </row>
    <row r="416" customFormat="false" ht="16.25" hidden="false" customHeight="true" outlineLevel="0" collapsed="false">
      <c r="B416" s="585"/>
      <c r="C416" s="585"/>
      <c r="D416" s="585"/>
      <c r="E416" s="585"/>
      <c r="F416" s="585"/>
      <c r="G416" s="585"/>
      <c r="H416" s="585"/>
      <c r="I416" s="585"/>
      <c r="J416" s="585"/>
      <c r="K416" s="585"/>
      <c r="L416" s="585"/>
      <c r="M416" s="586"/>
      <c r="AG416" s="587"/>
    </row>
    <row r="417" customFormat="false" ht="16.5" hidden="false" customHeight="false" outlineLevel="0" collapsed="false">
      <c r="B417" s="585"/>
      <c r="C417" s="585"/>
      <c r="D417" s="585"/>
      <c r="E417" s="585"/>
      <c r="F417" s="585"/>
      <c r="G417" s="585"/>
      <c r="H417" s="585"/>
      <c r="I417" s="585"/>
      <c r="J417" s="585"/>
      <c r="K417" s="585"/>
      <c r="L417" s="585"/>
      <c r="M417" s="586"/>
      <c r="AG417" s="587"/>
      <c r="AM417" s="588"/>
    </row>
    <row r="418" customFormat="false" ht="16.5" hidden="false" customHeight="false" outlineLevel="0" collapsed="false">
      <c r="B418" s="585"/>
      <c r="C418" s="585"/>
      <c r="D418" s="585"/>
      <c r="E418" s="585"/>
      <c r="F418" s="585"/>
      <c r="G418" s="585"/>
      <c r="H418" s="585"/>
      <c r="I418" s="585"/>
      <c r="J418" s="585"/>
      <c r="K418" s="585"/>
      <c r="L418" s="585"/>
      <c r="M418" s="586"/>
      <c r="AG418" s="587"/>
      <c r="AM418" s="588"/>
    </row>
    <row r="419" customFormat="false" ht="16.5" hidden="false" customHeight="false" outlineLevel="0" collapsed="false">
      <c r="B419" s="585"/>
      <c r="C419" s="585"/>
      <c r="D419" s="585"/>
      <c r="E419" s="585"/>
      <c r="F419" s="585"/>
      <c r="G419" s="585"/>
      <c r="H419" s="585"/>
      <c r="I419" s="585"/>
      <c r="J419" s="585"/>
      <c r="K419" s="585"/>
      <c r="L419" s="585"/>
      <c r="M419" s="586"/>
      <c r="AG419" s="587"/>
    </row>
    <row r="420" customFormat="false" ht="16.25" hidden="false" customHeight="true" outlineLevel="0" collapsed="false">
      <c r="B420" s="585"/>
      <c r="C420" s="585"/>
      <c r="D420" s="585"/>
      <c r="E420" s="585"/>
      <c r="F420" s="585"/>
      <c r="G420" s="585"/>
      <c r="H420" s="585"/>
      <c r="I420" s="585"/>
      <c r="J420" s="585"/>
      <c r="K420" s="585"/>
      <c r="L420" s="585"/>
      <c r="M420" s="586"/>
      <c r="AG420" s="587"/>
    </row>
    <row r="421" customFormat="false" ht="16.5" hidden="false" customHeight="false" outlineLevel="0" collapsed="false">
      <c r="B421" s="585"/>
      <c r="C421" s="585"/>
      <c r="D421" s="585"/>
      <c r="E421" s="585"/>
      <c r="F421" s="585"/>
      <c r="G421" s="585"/>
      <c r="H421" s="585"/>
      <c r="I421" s="585"/>
      <c r="J421" s="585"/>
      <c r="K421" s="585"/>
      <c r="L421" s="585"/>
      <c r="M421" s="586"/>
      <c r="AG421" s="587"/>
    </row>
    <row r="422" customFormat="false" ht="16.5" hidden="false" customHeight="false" outlineLevel="0" collapsed="false">
      <c r="B422" s="585"/>
      <c r="C422" s="585"/>
      <c r="D422" s="585"/>
      <c r="E422" s="585"/>
      <c r="F422" s="585"/>
      <c r="G422" s="585"/>
      <c r="H422" s="585"/>
      <c r="I422" s="585"/>
      <c r="J422" s="585"/>
      <c r="K422" s="585"/>
      <c r="L422" s="585"/>
      <c r="M422" s="586"/>
      <c r="AG422" s="587"/>
    </row>
    <row r="423" customFormat="false" ht="16.5" hidden="false" customHeight="false" outlineLevel="0" collapsed="false">
      <c r="B423" s="585"/>
      <c r="C423" s="585"/>
      <c r="D423" s="585"/>
      <c r="E423" s="585"/>
      <c r="F423" s="585"/>
      <c r="G423" s="585"/>
      <c r="H423" s="585"/>
      <c r="I423" s="585"/>
      <c r="J423" s="585"/>
      <c r="K423" s="585"/>
      <c r="L423" s="585"/>
      <c r="M423" s="586"/>
      <c r="AG423" s="587"/>
    </row>
    <row r="424" customFormat="false" ht="16.25" hidden="false" customHeight="true" outlineLevel="0" collapsed="false">
      <c r="B424" s="585"/>
      <c r="C424" s="585"/>
      <c r="D424" s="585"/>
      <c r="E424" s="585"/>
      <c r="F424" s="585"/>
      <c r="G424" s="585"/>
      <c r="H424" s="585"/>
      <c r="I424" s="585"/>
      <c r="J424" s="585"/>
      <c r="K424" s="585"/>
      <c r="L424" s="585"/>
      <c r="M424" s="586"/>
    </row>
    <row r="425" customFormat="false" ht="16.5" hidden="false" customHeight="false" outlineLevel="0" collapsed="false">
      <c r="B425" s="585"/>
      <c r="C425" s="585"/>
      <c r="D425" s="585"/>
      <c r="E425" s="585"/>
      <c r="F425" s="585"/>
      <c r="G425" s="585"/>
      <c r="H425" s="585"/>
      <c r="I425" s="585"/>
      <c r="J425" s="585"/>
      <c r="K425" s="585"/>
      <c r="L425" s="585"/>
      <c r="M425" s="586"/>
    </row>
    <row r="426" customFormat="false" ht="16.5" hidden="false" customHeight="false" outlineLevel="0" collapsed="false">
      <c r="B426" s="585"/>
      <c r="C426" s="585"/>
      <c r="D426" s="585"/>
      <c r="E426" s="585"/>
      <c r="F426" s="585"/>
      <c r="G426" s="585"/>
      <c r="H426" s="585"/>
      <c r="I426" s="585"/>
      <c r="J426" s="585"/>
      <c r="K426" s="585"/>
      <c r="L426" s="585"/>
      <c r="M426" s="586"/>
    </row>
    <row r="427" customFormat="false" ht="16.5" hidden="false" customHeight="false" outlineLevel="0" collapsed="false">
      <c r="B427" s="585"/>
      <c r="C427" s="585"/>
      <c r="D427" s="585"/>
      <c r="E427" s="585"/>
      <c r="F427" s="585"/>
      <c r="G427" s="585"/>
      <c r="H427" s="585"/>
      <c r="I427" s="585"/>
      <c r="J427" s="585"/>
      <c r="K427" s="585"/>
      <c r="L427" s="585"/>
      <c r="M427" s="586"/>
    </row>
    <row r="428" customFormat="false" ht="16.25" hidden="false" customHeight="true" outlineLevel="0" collapsed="false">
      <c r="B428" s="585"/>
      <c r="C428" s="585"/>
      <c r="D428" s="585"/>
      <c r="E428" s="585"/>
      <c r="F428" s="585"/>
      <c r="G428" s="585"/>
      <c r="H428" s="585"/>
      <c r="I428" s="585"/>
      <c r="J428" s="585"/>
      <c r="K428" s="585"/>
      <c r="L428" s="585"/>
      <c r="M428" s="589"/>
    </row>
    <row r="429" customFormat="false" ht="16.5" hidden="false" customHeight="false" outlineLevel="0" collapsed="false">
      <c r="B429" s="585"/>
      <c r="C429" s="585"/>
      <c r="D429" s="585"/>
      <c r="E429" s="585"/>
      <c r="F429" s="585"/>
      <c r="G429" s="585"/>
      <c r="H429" s="585"/>
      <c r="I429" s="585"/>
      <c r="J429" s="585"/>
      <c r="K429" s="585"/>
      <c r="L429" s="585"/>
      <c r="M429" s="589"/>
    </row>
    <row r="430" customFormat="false" ht="16.5" hidden="false" customHeight="false" outlineLevel="0" collapsed="false">
      <c r="B430" s="585"/>
      <c r="C430" s="585"/>
      <c r="D430" s="585"/>
      <c r="E430" s="585"/>
      <c r="F430" s="585"/>
      <c r="G430" s="585"/>
      <c r="H430" s="585"/>
      <c r="I430" s="585"/>
      <c r="J430" s="585"/>
      <c r="K430" s="585"/>
      <c r="L430" s="585"/>
      <c r="M430" s="589"/>
    </row>
    <row r="431" customFormat="false" ht="16.5" hidden="false" customHeight="false" outlineLevel="0" collapsed="false">
      <c r="B431" s="585"/>
      <c r="C431" s="585"/>
      <c r="D431" s="585"/>
      <c r="E431" s="585"/>
      <c r="F431" s="585"/>
      <c r="G431" s="585"/>
      <c r="H431" s="585"/>
      <c r="I431" s="585"/>
      <c r="J431" s="585"/>
      <c r="K431" s="585"/>
      <c r="L431" s="585"/>
      <c r="M431" s="589"/>
    </row>
    <row r="432" customFormat="false" ht="16.25" hidden="false" customHeight="true" outlineLevel="0" collapsed="false">
      <c r="B432" s="585"/>
      <c r="C432" s="585"/>
      <c r="D432" s="585"/>
      <c r="E432" s="585"/>
      <c r="F432" s="585"/>
      <c r="G432" s="585"/>
      <c r="H432" s="585"/>
      <c r="I432" s="585"/>
      <c r="J432" s="585"/>
      <c r="K432" s="585"/>
      <c r="L432" s="585"/>
      <c r="M432" s="589"/>
    </row>
    <row r="433" customFormat="false" ht="16.5" hidden="false" customHeight="false" outlineLevel="0" collapsed="false">
      <c r="B433" s="585"/>
      <c r="C433" s="585"/>
      <c r="D433" s="585"/>
      <c r="E433" s="585"/>
      <c r="F433" s="585"/>
      <c r="G433" s="585"/>
      <c r="H433" s="585"/>
      <c r="I433" s="585"/>
      <c r="J433" s="585"/>
      <c r="K433" s="585"/>
      <c r="L433" s="585"/>
      <c r="M433" s="589"/>
    </row>
    <row r="434" customFormat="false" ht="16.5" hidden="false" customHeight="false" outlineLevel="0" collapsed="false">
      <c r="B434" s="585"/>
      <c r="C434" s="585"/>
      <c r="D434" s="585"/>
      <c r="E434" s="585"/>
      <c r="F434" s="585"/>
      <c r="G434" s="585"/>
      <c r="H434" s="585"/>
      <c r="I434" s="585"/>
      <c r="J434" s="585"/>
      <c r="K434" s="585"/>
      <c r="L434" s="585"/>
      <c r="M434" s="589"/>
    </row>
    <row r="435" customFormat="false" ht="16.5" hidden="false" customHeight="false" outlineLevel="0" collapsed="false">
      <c r="B435" s="585"/>
      <c r="C435" s="585"/>
      <c r="D435" s="585"/>
      <c r="E435" s="585"/>
      <c r="F435" s="585"/>
      <c r="G435" s="585"/>
      <c r="H435" s="585"/>
      <c r="I435" s="585"/>
      <c r="J435" s="585"/>
      <c r="K435" s="585"/>
      <c r="L435" s="585"/>
      <c r="M435" s="589"/>
    </row>
    <row r="436" customFormat="false" ht="16.25" hidden="false" customHeight="true" outlineLevel="0" collapsed="false">
      <c r="B436" s="585"/>
      <c r="C436" s="585"/>
      <c r="D436" s="585"/>
      <c r="E436" s="585"/>
      <c r="F436" s="585"/>
      <c r="G436" s="585"/>
      <c r="H436" s="585"/>
      <c r="I436" s="585"/>
      <c r="J436" s="585"/>
      <c r="K436" s="585"/>
      <c r="L436" s="585"/>
      <c r="M436" s="589"/>
    </row>
    <row r="437" customFormat="false" ht="16.5" hidden="false" customHeight="false" outlineLevel="0" collapsed="false">
      <c r="B437" s="585"/>
      <c r="C437" s="585"/>
      <c r="D437" s="585"/>
      <c r="E437" s="585"/>
      <c r="F437" s="585"/>
      <c r="G437" s="585"/>
      <c r="H437" s="585"/>
      <c r="I437" s="585"/>
      <c r="J437" s="585"/>
      <c r="K437" s="585"/>
      <c r="L437" s="585"/>
      <c r="M437" s="589"/>
    </row>
    <row r="438" customFormat="false" ht="16.5" hidden="false" customHeight="false" outlineLevel="0" collapsed="false">
      <c r="B438" s="585"/>
      <c r="C438" s="585"/>
      <c r="D438" s="585"/>
      <c r="E438" s="585"/>
      <c r="F438" s="585"/>
      <c r="G438" s="585"/>
      <c r="H438" s="585"/>
      <c r="I438" s="585"/>
      <c r="J438" s="585"/>
      <c r="K438" s="585"/>
      <c r="L438" s="585"/>
      <c r="M438" s="589"/>
    </row>
    <row r="439" customFormat="false" ht="16.5" hidden="false" customHeight="false" outlineLevel="0" collapsed="false">
      <c r="B439" s="585"/>
      <c r="C439" s="585"/>
      <c r="D439" s="585"/>
      <c r="E439" s="585"/>
      <c r="F439" s="585"/>
      <c r="G439" s="585"/>
      <c r="H439" s="585"/>
      <c r="I439" s="585"/>
      <c r="J439" s="585"/>
      <c r="K439" s="585"/>
      <c r="L439" s="585"/>
      <c r="M439" s="589"/>
    </row>
    <row r="440" customFormat="false" ht="16.25" hidden="false" customHeight="true" outlineLevel="0" collapsed="false">
      <c r="B440" s="585"/>
      <c r="C440" s="585"/>
      <c r="D440" s="585"/>
      <c r="E440" s="585"/>
      <c r="F440" s="585"/>
      <c r="G440" s="585"/>
      <c r="H440" s="585"/>
      <c r="I440" s="585"/>
      <c r="J440" s="585"/>
      <c r="K440" s="585"/>
      <c r="L440" s="585"/>
      <c r="M440" s="589"/>
    </row>
    <row r="441" customFormat="false" ht="16.5" hidden="false" customHeight="false" outlineLevel="0" collapsed="false">
      <c r="B441" s="585"/>
      <c r="C441" s="585"/>
      <c r="D441" s="585"/>
      <c r="E441" s="585"/>
      <c r="F441" s="585"/>
      <c r="G441" s="585"/>
      <c r="H441" s="585"/>
      <c r="I441" s="585"/>
      <c r="J441" s="585"/>
      <c r="K441" s="585"/>
      <c r="L441" s="585"/>
      <c r="M441" s="589"/>
    </row>
    <row r="442" customFormat="false" ht="16.5" hidden="false" customHeight="false" outlineLevel="0" collapsed="false">
      <c r="B442" s="585"/>
      <c r="C442" s="585"/>
      <c r="D442" s="585"/>
      <c r="E442" s="585"/>
      <c r="F442" s="585"/>
      <c r="G442" s="585"/>
      <c r="H442" s="585"/>
      <c r="I442" s="585"/>
      <c r="J442" s="585"/>
      <c r="K442" s="585"/>
      <c r="L442" s="585"/>
      <c r="M442" s="589"/>
    </row>
    <row r="443" customFormat="false" ht="16.5" hidden="false" customHeight="false" outlineLevel="0" collapsed="false">
      <c r="B443" s="585"/>
      <c r="C443" s="585"/>
      <c r="D443" s="585"/>
      <c r="E443" s="585"/>
      <c r="F443" s="585"/>
      <c r="G443" s="585"/>
      <c r="H443" s="585"/>
      <c r="I443" s="585"/>
      <c r="J443" s="585"/>
      <c r="K443" s="585"/>
      <c r="L443" s="585"/>
      <c r="M443" s="589"/>
    </row>
    <row r="444" customFormat="false" ht="16.5" hidden="false" customHeight="false" outlineLevel="0" collapsed="false">
      <c r="B444" s="585"/>
      <c r="C444" s="585"/>
      <c r="D444" s="585"/>
      <c r="E444" s="585"/>
      <c r="F444" s="585"/>
      <c r="G444" s="585"/>
      <c r="H444" s="585"/>
      <c r="I444" s="585"/>
      <c r="J444" s="585"/>
      <c r="K444" s="585"/>
      <c r="L444" s="585"/>
      <c r="M444" s="589"/>
    </row>
    <row r="445" customFormat="false" ht="16.5" hidden="false" customHeight="false" outlineLevel="0" collapsed="false">
      <c r="B445" s="585"/>
      <c r="C445" s="585"/>
      <c r="D445" s="585"/>
      <c r="E445" s="585"/>
      <c r="F445" s="585"/>
      <c r="G445" s="585"/>
      <c r="H445" s="585"/>
      <c r="I445" s="585"/>
      <c r="J445" s="585"/>
      <c r="K445" s="585"/>
      <c r="L445" s="585"/>
      <c r="M445" s="589"/>
    </row>
    <row r="446" customFormat="false" ht="16.5" hidden="false" customHeight="false" outlineLevel="0" collapsed="false">
      <c r="B446" s="585"/>
      <c r="C446" s="585"/>
      <c r="D446" s="585"/>
      <c r="E446" s="585"/>
      <c r="F446" s="585"/>
      <c r="G446" s="585"/>
      <c r="H446" s="585"/>
      <c r="I446" s="585"/>
      <c r="J446" s="585"/>
      <c r="K446" s="585"/>
      <c r="L446" s="585"/>
      <c r="M446" s="589"/>
    </row>
    <row r="447" customFormat="false" ht="16.5" hidden="false" customHeight="false" outlineLevel="0" collapsed="false">
      <c r="B447" s="585"/>
      <c r="C447" s="585"/>
      <c r="D447" s="585"/>
      <c r="E447" s="585"/>
      <c r="F447" s="585"/>
      <c r="G447" s="585"/>
      <c r="H447" s="585"/>
      <c r="I447" s="585"/>
      <c r="J447" s="585"/>
      <c r="K447" s="585"/>
      <c r="L447" s="585"/>
      <c r="M447" s="589"/>
    </row>
    <row r="448" customFormat="false" ht="16.5" hidden="false" customHeight="false" outlineLevel="0" collapsed="false">
      <c r="B448" s="585"/>
      <c r="C448" s="585"/>
      <c r="D448" s="585"/>
      <c r="E448" s="585"/>
      <c r="F448" s="585"/>
      <c r="G448" s="585"/>
      <c r="H448" s="585"/>
      <c r="I448" s="585"/>
      <c r="J448" s="585"/>
      <c r="K448" s="585"/>
      <c r="L448" s="585"/>
      <c r="M448" s="589"/>
    </row>
    <row r="449" customFormat="false" ht="16.5" hidden="false" customHeight="false" outlineLevel="0" collapsed="false">
      <c r="B449" s="585"/>
      <c r="C449" s="585"/>
      <c r="D449" s="585"/>
      <c r="E449" s="585"/>
      <c r="F449" s="585"/>
      <c r="G449" s="585"/>
      <c r="H449" s="585"/>
      <c r="I449" s="585"/>
      <c r="J449" s="585"/>
      <c r="K449" s="585"/>
      <c r="L449" s="585"/>
      <c r="M449" s="589"/>
    </row>
    <row r="450" customFormat="false" ht="16.5" hidden="false" customHeight="false" outlineLevel="0" collapsed="false">
      <c r="B450" s="585"/>
      <c r="C450" s="585"/>
      <c r="D450" s="585"/>
      <c r="E450" s="585"/>
      <c r="F450" s="585"/>
      <c r="G450" s="585"/>
      <c r="H450" s="585"/>
      <c r="I450" s="585"/>
      <c r="J450" s="585"/>
      <c r="K450" s="585"/>
      <c r="L450" s="585"/>
      <c r="M450" s="589"/>
    </row>
    <row r="451" customFormat="false" ht="16.5" hidden="false" customHeight="false" outlineLevel="0" collapsed="false">
      <c r="B451" s="585"/>
      <c r="C451" s="585"/>
      <c r="D451" s="585"/>
      <c r="E451" s="585"/>
      <c r="F451" s="585"/>
      <c r="G451" s="585"/>
      <c r="H451" s="585"/>
      <c r="I451" s="585"/>
      <c r="J451" s="585"/>
      <c r="K451" s="585"/>
      <c r="L451" s="585"/>
      <c r="M451" s="589"/>
    </row>
    <row r="452" customFormat="false" ht="16.5" hidden="false" customHeight="false" outlineLevel="0" collapsed="false">
      <c r="B452" s="585"/>
      <c r="C452" s="585"/>
      <c r="D452" s="585"/>
      <c r="E452" s="585"/>
      <c r="F452" s="585"/>
      <c r="G452" s="585"/>
      <c r="H452" s="585"/>
      <c r="I452" s="585"/>
      <c r="J452" s="585"/>
      <c r="K452" s="585"/>
      <c r="L452" s="585"/>
      <c r="M452" s="589"/>
    </row>
    <row r="453" customFormat="false" ht="16.5" hidden="false" customHeight="false" outlineLevel="0" collapsed="false">
      <c r="B453" s="585"/>
      <c r="C453" s="585"/>
      <c r="D453" s="585"/>
      <c r="E453" s="585"/>
      <c r="F453" s="585"/>
      <c r="G453" s="585"/>
      <c r="H453" s="585"/>
      <c r="I453" s="585"/>
      <c r="J453" s="585"/>
      <c r="K453" s="585"/>
      <c r="L453" s="585"/>
      <c r="M453" s="589"/>
    </row>
    <row r="454" customFormat="false" ht="16.5" hidden="false" customHeight="false" outlineLevel="0" collapsed="false">
      <c r="B454" s="585"/>
      <c r="C454" s="585"/>
      <c r="D454" s="585"/>
      <c r="E454" s="585"/>
      <c r="F454" s="585"/>
      <c r="G454" s="585"/>
      <c r="H454" s="585"/>
      <c r="I454" s="585"/>
      <c r="J454" s="585"/>
      <c r="K454" s="585"/>
      <c r="L454" s="585"/>
      <c r="M454" s="589"/>
    </row>
    <row r="455" customFormat="false" ht="16.5" hidden="false" customHeight="false" outlineLevel="0" collapsed="false">
      <c r="B455" s="585"/>
      <c r="C455" s="585"/>
      <c r="D455" s="585"/>
      <c r="E455" s="585"/>
      <c r="F455" s="585"/>
      <c r="G455" s="585"/>
      <c r="H455" s="585"/>
      <c r="I455" s="585"/>
      <c r="J455" s="585"/>
      <c r="K455" s="585"/>
      <c r="L455" s="585"/>
      <c r="M455" s="589"/>
    </row>
    <row r="456" customFormat="false" ht="16.5" hidden="false" customHeight="false" outlineLevel="0" collapsed="false">
      <c r="B456" s="585"/>
      <c r="C456" s="585"/>
      <c r="D456" s="585"/>
      <c r="E456" s="585"/>
      <c r="F456" s="585"/>
      <c r="G456" s="585"/>
      <c r="H456" s="585"/>
      <c r="I456" s="585"/>
      <c r="J456" s="585"/>
      <c r="K456" s="585"/>
      <c r="L456" s="585"/>
      <c r="M456" s="589"/>
    </row>
    <row r="457" customFormat="false" ht="16.5" hidden="false" customHeight="false" outlineLevel="0" collapsed="false">
      <c r="B457" s="585"/>
      <c r="C457" s="585"/>
      <c r="D457" s="585"/>
      <c r="E457" s="585"/>
      <c r="F457" s="585"/>
      <c r="G457" s="585"/>
      <c r="H457" s="585"/>
      <c r="I457" s="585"/>
      <c r="J457" s="585"/>
      <c r="K457" s="585"/>
      <c r="L457" s="585"/>
      <c r="M457" s="589"/>
    </row>
    <row r="458" customFormat="false" ht="16.5" hidden="false" customHeight="false" outlineLevel="0" collapsed="false">
      <c r="B458" s="585"/>
      <c r="C458" s="585"/>
      <c r="D458" s="585"/>
      <c r="E458" s="585"/>
      <c r="F458" s="585"/>
      <c r="G458" s="585"/>
      <c r="H458" s="585"/>
      <c r="I458" s="585"/>
      <c r="J458" s="585"/>
      <c r="K458" s="585"/>
      <c r="L458" s="585"/>
      <c r="M458" s="589"/>
    </row>
    <row r="459" customFormat="false" ht="16.5" hidden="false" customHeight="false" outlineLevel="0" collapsed="false">
      <c r="B459" s="585"/>
      <c r="C459" s="585"/>
      <c r="D459" s="585"/>
      <c r="E459" s="585"/>
      <c r="F459" s="585"/>
      <c r="G459" s="585"/>
      <c r="H459" s="585"/>
      <c r="I459" s="585"/>
      <c r="J459" s="585"/>
      <c r="K459" s="585"/>
      <c r="L459" s="585"/>
      <c r="M459" s="589"/>
    </row>
    <row r="460" customFormat="false" ht="16.5" hidden="false" customHeight="false" outlineLevel="0" collapsed="false">
      <c r="B460" s="585"/>
      <c r="C460" s="585"/>
      <c r="D460" s="585"/>
      <c r="E460" s="585"/>
      <c r="F460" s="585"/>
      <c r="G460" s="585"/>
      <c r="H460" s="585"/>
      <c r="I460" s="585"/>
      <c r="J460" s="585"/>
      <c r="K460" s="585"/>
      <c r="L460" s="585"/>
      <c r="M460" s="589"/>
    </row>
    <row r="461" customFormat="false" ht="16.5" hidden="false" customHeight="false" outlineLevel="0" collapsed="false">
      <c r="B461" s="585"/>
      <c r="C461" s="585"/>
      <c r="D461" s="585"/>
      <c r="E461" s="585"/>
      <c r="F461" s="585"/>
      <c r="G461" s="585"/>
      <c r="H461" s="585"/>
      <c r="I461" s="585"/>
      <c r="J461" s="585"/>
      <c r="K461" s="585"/>
      <c r="L461" s="585"/>
      <c r="M461" s="589"/>
    </row>
    <row r="462" customFormat="false" ht="16.5" hidden="false" customHeight="false" outlineLevel="0" collapsed="false">
      <c r="B462" s="585"/>
      <c r="C462" s="585"/>
      <c r="D462" s="585"/>
      <c r="E462" s="585"/>
      <c r="F462" s="585"/>
      <c r="G462" s="585"/>
      <c r="H462" s="585"/>
      <c r="I462" s="585"/>
      <c r="J462" s="585"/>
      <c r="K462" s="585"/>
      <c r="L462" s="585"/>
      <c r="M462" s="589"/>
    </row>
    <row r="463" customFormat="false" ht="16.5" hidden="false" customHeight="false" outlineLevel="0" collapsed="false">
      <c r="B463" s="585"/>
      <c r="C463" s="585"/>
      <c r="D463" s="585"/>
      <c r="E463" s="585"/>
      <c r="F463" s="585"/>
      <c r="G463" s="585"/>
      <c r="H463" s="585"/>
      <c r="I463" s="585"/>
      <c r="J463" s="585"/>
      <c r="K463" s="585"/>
      <c r="L463" s="585"/>
      <c r="M463" s="589"/>
    </row>
    <row r="464" customFormat="false" ht="16.5" hidden="false" customHeight="false" outlineLevel="0" collapsed="false">
      <c r="B464" s="585"/>
      <c r="C464" s="585"/>
      <c r="D464" s="585"/>
      <c r="E464" s="585"/>
      <c r="F464" s="585"/>
      <c r="G464" s="585"/>
      <c r="H464" s="585"/>
      <c r="I464" s="585"/>
      <c r="J464" s="585"/>
      <c r="K464" s="585"/>
      <c r="L464" s="585"/>
      <c r="M464" s="589"/>
    </row>
    <row r="465" customFormat="false" ht="16.5" hidden="false" customHeight="false" outlineLevel="0" collapsed="false">
      <c r="B465" s="585"/>
      <c r="C465" s="585"/>
      <c r="D465" s="585"/>
      <c r="E465" s="585"/>
      <c r="F465" s="585"/>
      <c r="G465" s="585"/>
      <c r="H465" s="585"/>
      <c r="I465" s="585"/>
      <c r="J465" s="585"/>
      <c r="K465" s="585"/>
      <c r="L465" s="585"/>
      <c r="M465" s="589"/>
    </row>
    <row r="466" customFormat="false" ht="16.5" hidden="false" customHeight="false" outlineLevel="0" collapsed="false">
      <c r="B466" s="585"/>
      <c r="C466" s="585"/>
      <c r="D466" s="585"/>
      <c r="E466" s="585"/>
      <c r="F466" s="585"/>
      <c r="G466" s="585"/>
      <c r="H466" s="585"/>
      <c r="I466" s="585"/>
      <c r="J466" s="585"/>
      <c r="K466" s="585"/>
      <c r="L466" s="585"/>
      <c r="M466" s="589"/>
    </row>
    <row r="467" customFormat="false" ht="16.5" hidden="false" customHeight="false" outlineLevel="0" collapsed="false">
      <c r="B467" s="585"/>
      <c r="C467" s="585"/>
      <c r="D467" s="585"/>
      <c r="E467" s="585"/>
      <c r="F467" s="585"/>
      <c r="G467" s="585"/>
      <c r="H467" s="585"/>
      <c r="I467" s="585"/>
      <c r="J467" s="585"/>
      <c r="K467" s="585"/>
      <c r="L467" s="585"/>
      <c r="M467" s="589"/>
    </row>
    <row r="468" customFormat="false" ht="16.5" hidden="false" customHeight="false" outlineLevel="0" collapsed="false">
      <c r="B468" s="585"/>
      <c r="C468" s="585"/>
      <c r="D468" s="585"/>
      <c r="E468" s="585"/>
      <c r="F468" s="585"/>
      <c r="G468" s="585"/>
      <c r="H468" s="585"/>
      <c r="I468" s="585"/>
      <c r="J468" s="585"/>
      <c r="K468" s="585"/>
      <c r="L468" s="585"/>
      <c r="M468" s="589"/>
    </row>
    <row r="469" customFormat="false" ht="16.5" hidden="false" customHeight="false" outlineLevel="0" collapsed="false">
      <c r="B469" s="585"/>
      <c r="C469" s="585"/>
      <c r="D469" s="585"/>
      <c r="E469" s="585"/>
      <c r="F469" s="585"/>
      <c r="G469" s="585"/>
      <c r="H469" s="585"/>
      <c r="I469" s="585"/>
      <c r="J469" s="585"/>
      <c r="K469" s="585"/>
      <c r="L469" s="585"/>
      <c r="M469" s="589"/>
    </row>
    <row r="470" customFormat="false" ht="16.5" hidden="false" customHeight="false" outlineLevel="0" collapsed="false">
      <c r="B470" s="585"/>
      <c r="C470" s="585"/>
      <c r="D470" s="585"/>
      <c r="E470" s="585"/>
      <c r="F470" s="585"/>
      <c r="G470" s="585"/>
      <c r="H470" s="585"/>
      <c r="I470" s="585"/>
      <c r="J470" s="585"/>
      <c r="K470" s="585"/>
      <c r="L470" s="585"/>
      <c r="M470" s="589"/>
    </row>
    <row r="471" customFormat="false" ht="16.5" hidden="false" customHeight="false" outlineLevel="0" collapsed="false">
      <c r="B471" s="585"/>
      <c r="C471" s="585"/>
      <c r="D471" s="585"/>
      <c r="E471" s="585"/>
      <c r="F471" s="585"/>
      <c r="G471" s="585"/>
      <c r="H471" s="585"/>
      <c r="I471" s="585"/>
      <c r="J471" s="585"/>
      <c r="K471" s="585"/>
      <c r="L471" s="585"/>
      <c r="M471" s="589"/>
    </row>
    <row r="472" customFormat="false" ht="16.5" hidden="false" customHeight="false" outlineLevel="0" collapsed="false">
      <c r="B472" s="585"/>
      <c r="C472" s="585"/>
      <c r="D472" s="585"/>
      <c r="E472" s="585"/>
      <c r="F472" s="585"/>
      <c r="G472" s="585"/>
      <c r="H472" s="585"/>
      <c r="I472" s="585"/>
      <c r="J472" s="585"/>
      <c r="K472" s="585"/>
      <c r="L472" s="585"/>
      <c r="M472" s="589"/>
    </row>
    <row r="473" customFormat="false" ht="16.5" hidden="false" customHeight="false" outlineLevel="0" collapsed="false">
      <c r="B473" s="585"/>
      <c r="C473" s="585"/>
      <c r="D473" s="585"/>
      <c r="E473" s="585"/>
      <c r="F473" s="585"/>
      <c r="G473" s="585"/>
      <c r="H473" s="585"/>
      <c r="I473" s="585"/>
      <c r="J473" s="585"/>
      <c r="K473" s="585"/>
      <c r="L473" s="585"/>
      <c r="M473" s="589"/>
    </row>
    <row r="474" customFormat="false" ht="16.5" hidden="false" customHeight="false" outlineLevel="0" collapsed="false">
      <c r="B474" s="585"/>
      <c r="C474" s="585"/>
      <c r="D474" s="585"/>
      <c r="E474" s="585"/>
      <c r="F474" s="585"/>
      <c r="G474" s="585"/>
      <c r="H474" s="585"/>
      <c r="I474" s="585"/>
      <c r="J474" s="585"/>
      <c r="K474" s="585"/>
      <c r="L474" s="585"/>
      <c r="M474" s="589"/>
    </row>
    <row r="475" customFormat="false" ht="16.5" hidden="false" customHeight="false" outlineLevel="0" collapsed="false">
      <c r="B475" s="585"/>
      <c r="C475" s="585"/>
      <c r="D475" s="585"/>
      <c r="E475" s="585"/>
      <c r="F475" s="585"/>
      <c r="G475" s="585"/>
      <c r="H475" s="585"/>
      <c r="I475" s="585"/>
      <c r="J475" s="585"/>
      <c r="K475" s="585"/>
      <c r="L475" s="585"/>
      <c r="M475" s="589"/>
    </row>
    <row r="476" customFormat="false" ht="16.5" hidden="false" customHeight="false" outlineLevel="0" collapsed="false">
      <c r="B476" s="585"/>
      <c r="C476" s="585"/>
      <c r="D476" s="585"/>
      <c r="E476" s="585"/>
      <c r="F476" s="585"/>
      <c r="G476" s="585"/>
      <c r="H476" s="585"/>
      <c r="I476" s="585"/>
      <c r="J476" s="585"/>
      <c r="K476" s="585"/>
      <c r="L476" s="585"/>
      <c r="M476" s="589"/>
    </row>
    <row r="477" customFormat="false" ht="16.5" hidden="false" customHeight="false" outlineLevel="0" collapsed="false">
      <c r="B477" s="585"/>
      <c r="C477" s="585"/>
      <c r="D477" s="585"/>
      <c r="E477" s="585"/>
      <c r="F477" s="585"/>
      <c r="G477" s="585"/>
      <c r="H477" s="585"/>
      <c r="I477" s="585"/>
      <c r="J477" s="585"/>
      <c r="K477" s="585"/>
      <c r="L477" s="585"/>
      <c r="M477" s="589"/>
    </row>
    <row r="478" customFormat="false" ht="16.5" hidden="false" customHeight="false" outlineLevel="0" collapsed="false">
      <c r="B478" s="585"/>
      <c r="C478" s="585"/>
      <c r="D478" s="585"/>
      <c r="E478" s="585"/>
      <c r="F478" s="585"/>
      <c r="G478" s="585"/>
      <c r="H478" s="585"/>
      <c r="I478" s="585"/>
      <c r="J478" s="585"/>
      <c r="K478" s="585"/>
      <c r="L478" s="585"/>
      <c r="M478" s="589"/>
    </row>
    <row r="479" customFormat="false" ht="16.5" hidden="false" customHeight="false" outlineLevel="0" collapsed="false">
      <c r="B479" s="585"/>
      <c r="C479" s="585"/>
      <c r="D479" s="585"/>
      <c r="E479" s="585"/>
      <c r="F479" s="585"/>
      <c r="G479" s="585"/>
      <c r="H479" s="585"/>
      <c r="I479" s="585"/>
      <c r="J479" s="585"/>
      <c r="K479" s="585"/>
      <c r="L479" s="585"/>
      <c r="M479" s="589"/>
    </row>
    <row r="480" customFormat="false" ht="16.5" hidden="false" customHeight="false" outlineLevel="0" collapsed="false">
      <c r="B480" s="585"/>
      <c r="C480" s="585"/>
      <c r="D480" s="585"/>
      <c r="E480" s="585"/>
      <c r="F480" s="585"/>
      <c r="G480" s="585"/>
      <c r="H480" s="585"/>
      <c r="I480" s="585"/>
      <c r="J480" s="585"/>
      <c r="K480" s="585"/>
      <c r="L480" s="585"/>
      <c r="M480" s="589"/>
    </row>
    <row r="481" customFormat="false" ht="16.5" hidden="false" customHeight="false" outlineLevel="0" collapsed="false">
      <c r="B481" s="585"/>
      <c r="C481" s="585"/>
      <c r="D481" s="585"/>
      <c r="E481" s="585"/>
      <c r="F481" s="585"/>
      <c r="G481" s="585"/>
      <c r="H481" s="585"/>
      <c r="I481" s="585"/>
      <c r="J481" s="585"/>
      <c r="K481" s="585"/>
      <c r="L481" s="585"/>
      <c r="M481" s="589"/>
    </row>
    <row r="482" customFormat="false" ht="16.5" hidden="false" customHeight="false" outlineLevel="0" collapsed="false">
      <c r="B482" s="585"/>
      <c r="C482" s="585"/>
      <c r="D482" s="585"/>
      <c r="E482" s="585"/>
      <c r="F482" s="585"/>
      <c r="G482" s="585"/>
      <c r="H482" s="585"/>
      <c r="I482" s="585"/>
      <c r="J482" s="585"/>
      <c r="K482" s="585"/>
      <c r="L482" s="585"/>
      <c r="M482" s="589"/>
    </row>
    <row r="483" customFormat="false" ht="16.5" hidden="false" customHeight="false" outlineLevel="0" collapsed="false">
      <c r="B483" s="585"/>
      <c r="C483" s="585"/>
      <c r="D483" s="585"/>
      <c r="E483" s="585"/>
      <c r="F483" s="585"/>
      <c r="G483" s="585"/>
      <c r="H483" s="585"/>
      <c r="I483" s="585"/>
      <c r="J483" s="585"/>
      <c r="K483" s="585"/>
      <c r="L483" s="585"/>
      <c r="M483" s="589"/>
    </row>
    <row r="484" customFormat="false" ht="16.5" hidden="false" customHeight="false" outlineLevel="0" collapsed="false">
      <c r="B484" s="585"/>
      <c r="C484" s="585"/>
      <c r="D484" s="585"/>
      <c r="E484" s="585"/>
      <c r="F484" s="585"/>
      <c r="G484" s="585"/>
      <c r="H484" s="585"/>
      <c r="I484" s="585"/>
      <c r="J484" s="585"/>
      <c r="K484" s="585"/>
      <c r="L484" s="585"/>
      <c r="M484" s="589"/>
    </row>
    <row r="485" customFormat="false" ht="16.5" hidden="false" customHeight="false" outlineLevel="0" collapsed="false">
      <c r="B485" s="585"/>
      <c r="C485" s="585"/>
      <c r="D485" s="585"/>
      <c r="E485" s="585"/>
      <c r="F485" s="585"/>
      <c r="G485" s="585"/>
      <c r="H485" s="585"/>
      <c r="I485" s="585"/>
      <c r="J485" s="585"/>
      <c r="K485" s="585"/>
      <c r="L485" s="585"/>
      <c r="M485" s="589"/>
    </row>
    <row r="486" customFormat="false" ht="16.5" hidden="false" customHeight="false" outlineLevel="0" collapsed="false">
      <c r="B486" s="585"/>
      <c r="C486" s="585"/>
      <c r="D486" s="585"/>
      <c r="E486" s="585"/>
      <c r="F486" s="585"/>
      <c r="G486" s="585"/>
      <c r="H486" s="585"/>
      <c r="I486" s="585"/>
      <c r="J486" s="585"/>
      <c r="K486" s="585"/>
      <c r="L486" s="585"/>
      <c r="M486" s="589"/>
    </row>
    <row r="487" customFormat="false" ht="16.5" hidden="false" customHeight="false" outlineLevel="0" collapsed="false">
      <c r="B487" s="585"/>
      <c r="C487" s="585"/>
      <c r="D487" s="585"/>
      <c r="E487" s="585"/>
      <c r="F487" s="585"/>
      <c r="G487" s="585"/>
      <c r="H487" s="585"/>
      <c r="I487" s="585"/>
      <c r="J487" s="585"/>
      <c r="K487" s="585"/>
      <c r="L487" s="585"/>
      <c r="M487" s="589"/>
    </row>
    <row r="488" customFormat="false" ht="16.5" hidden="false" customHeight="false" outlineLevel="0" collapsed="false">
      <c r="B488" s="585"/>
      <c r="C488" s="585"/>
      <c r="D488" s="585"/>
      <c r="E488" s="585"/>
      <c r="F488" s="585"/>
      <c r="G488" s="585"/>
      <c r="H488" s="585"/>
      <c r="I488" s="585"/>
      <c r="J488" s="585"/>
      <c r="K488" s="585"/>
      <c r="L488" s="585"/>
      <c r="M488" s="589"/>
    </row>
    <row r="489" customFormat="false" ht="16.5" hidden="false" customHeight="false" outlineLevel="0" collapsed="false">
      <c r="B489" s="585"/>
      <c r="C489" s="585"/>
      <c r="D489" s="585"/>
      <c r="E489" s="585"/>
      <c r="F489" s="585"/>
      <c r="G489" s="585"/>
      <c r="H489" s="585"/>
      <c r="I489" s="585"/>
      <c r="J489" s="585"/>
      <c r="K489" s="585"/>
      <c r="L489" s="585"/>
      <c r="M489" s="589"/>
    </row>
    <row r="490" customFormat="false" ht="16.5" hidden="false" customHeight="false" outlineLevel="0" collapsed="false">
      <c r="B490" s="585"/>
      <c r="C490" s="585"/>
      <c r="D490" s="585"/>
      <c r="E490" s="585"/>
      <c r="F490" s="585"/>
      <c r="G490" s="585"/>
      <c r="H490" s="585"/>
      <c r="I490" s="585"/>
      <c r="J490" s="585"/>
      <c r="K490" s="585"/>
      <c r="L490" s="585"/>
      <c r="M490" s="589"/>
    </row>
    <row r="491" customFormat="false" ht="16.5" hidden="false" customHeight="false" outlineLevel="0" collapsed="false">
      <c r="B491" s="585"/>
      <c r="C491" s="585"/>
      <c r="D491" s="585"/>
      <c r="E491" s="585"/>
      <c r="F491" s="585"/>
      <c r="G491" s="585"/>
      <c r="H491" s="585"/>
      <c r="I491" s="585"/>
      <c r="J491" s="585"/>
      <c r="K491" s="585"/>
      <c r="L491" s="585"/>
      <c r="M491" s="589"/>
    </row>
    <row r="492" customFormat="false" ht="16.5" hidden="false" customHeight="false" outlineLevel="0" collapsed="false">
      <c r="B492" s="585"/>
      <c r="C492" s="585"/>
      <c r="D492" s="585"/>
      <c r="E492" s="585"/>
      <c r="F492" s="585"/>
      <c r="G492" s="585"/>
      <c r="H492" s="585"/>
      <c r="I492" s="585"/>
      <c r="J492" s="585"/>
      <c r="K492" s="585"/>
      <c r="L492" s="585"/>
      <c r="M492" s="589"/>
    </row>
    <row r="493" customFormat="false" ht="16.5" hidden="false" customHeight="false" outlineLevel="0" collapsed="false">
      <c r="B493" s="585"/>
      <c r="C493" s="585"/>
      <c r="D493" s="585"/>
      <c r="E493" s="585"/>
      <c r="F493" s="585"/>
      <c r="G493" s="585"/>
      <c r="H493" s="585"/>
      <c r="I493" s="585"/>
      <c r="J493" s="585"/>
      <c r="K493" s="585"/>
      <c r="L493" s="585"/>
      <c r="M493" s="589"/>
    </row>
    <row r="494" customFormat="false" ht="16.5" hidden="false" customHeight="false" outlineLevel="0" collapsed="false">
      <c r="B494" s="585"/>
      <c r="C494" s="585"/>
      <c r="D494" s="585"/>
      <c r="E494" s="585"/>
      <c r="F494" s="585"/>
      <c r="G494" s="585"/>
      <c r="H494" s="585"/>
      <c r="I494" s="585"/>
      <c r="J494" s="585"/>
      <c r="K494" s="585"/>
      <c r="L494" s="585"/>
      <c r="M494" s="589"/>
    </row>
    <row r="495" customFormat="false" ht="16.5" hidden="false" customHeight="false" outlineLevel="0" collapsed="false">
      <c r="B495" s="585"/>
      <c r="C495" s="585"/>
      <c r="D495" s="585"/>
      <c r="E495" s="585"/>
      <c r="F495" s="585"/>
      <c r="G495" s="585"/>
      <c r="H495" s="585"/>
      <c r="I495" s="585"/>
      <c r="J495" s="585"/>
      <c r="K495" s="585"/>
      <c r="L495" s="585"/>
      <c r="M495" s="589"/>
    </row>
  </sheetData>
  <sheetProtection algorithmName="SHA-512" hashValue="eAgCEtfKS5WKPga/+UvCpd/wJrojxS23mY2KrCbCQ+RmRQxnlTTWAk6U5OYeO2RQ3ESkJkyIG1ACqnFMykN3Yg==" saltValue="IbdNV+z2qLTdbs5A2SW6sA==" spinCount="100000" sheet="true" formatCells="false" formatColumns="false" formatRows="false" sort="false" autoFilter="false"/>
  <autoFilter ref="AY11:AY411"/>
  <mergeCells count="4812">
    <mergeCell ref="AO1:AS1"/>
    <mergeCell ref="AO2:AS2"/>
    <mergeCell ref="A3:C3"/>
    <mergeCell ref="D3:J3"/>
    <mergeCell ref="A5:K5"/>
    <mergeCell ref="L5:M5"/>
    <mergeCell ref="AE5:AJ5"/>
    <mergeCell ref="B6:K6"/>
    <mergeCell ref="L6:M6"/>
    <mergeCell ref="AE6:AJ6"/>
    <mergeCell ref="AU6:AW6"/>
    <mergeCell ref="AX6:BA6"/>
    <mergeCell ref="BC6:BD6"/>
    <mergeCell ref="BE6:BG6"/>
    <mergeCell ref="B7:K7"/>
    <mergeCell ref="L7:M7"/>
    <mergeCell ref="AO7:AP7"/>
    <mergeCell ref="AU7:AW7"/>
    <mergeCell ref="AX7:BA7"/>
    <mergeCell ref="BC7:BD7"/>
    <mergeCell ref="BE7:BG7"/>
    <mergeCell ref="A8:M8"/>
    <mergeCell ref="AU8:AW8"/>
    <mergeCell ref="AX8:BA8"/>
    <mergeCell ref="BC8:BD8"/>
    <mergeCell ref="BE8:BG8"/>
    <mergeCell ref="AE9:AF9"/>
    <mergeCell ref="AG9:AH9"/>
    <mergeCell ref="A10:A11"/>
    <mergeCell ref="B10:F11"/>
    <mergeCell ref="G10:G11"/>
    <mergeCell ref="H10:I10"/>
    <mergeCell ref="J10:J11"/>
    <mergeCell ref="K10:K11"/>
    <mergeCell ref="L10:L11"/>
    <mergeCell ref="M10:M11"/>
    <mergeCell ref="N10:N11"/>
    <mergeCell ref="O10:O11"/>
    <mergeCell ref="P10:P11"/>
    <mergeCell ref="Q10:Q11"/>
    <mergeCell ref="R10:AC11"/>
    <mergeCell ref="AD10:AD11"/>
    <mergeCell ref="AE10:AF10"/>
    <mergeCell ref="AG10:AH10"/>
    <mergeCell ref="AM10:AM11"/>
    <mergeCell ref="AO10:AP10"/>
    <mergeCell ref="A12:A15"/>
    <mergeCell ref="B12:F15"/>
    <mergeCell ref="G12:G15"/>
    <mergeCell ref="H12:H15"/>
    <mergeCell ref="I12:I15"/>
    <mergeCell ref="J12:J15"/>
    <mergeCell ref="K12:K15"/>
    <mergeCell ref="L12:L15"/>
    <mergeCell ref="M12:M15"/>
    <mergeCell ref="N12:N15"/>
    <mergeCell ref="O12:O15"/>
    <mergeCell ref="P12:P15"/>
    <mergeCell ref="Q12:Q15"/>
    <mergeCell ref="R12:R15"/>
    <mergeCell ref="S12:S15"/>
    <mergeCell ref="T12:T15"/>
    <mergeCell ref="U12:U15"/>
    <mergeCell ref="V12:V15"/>
    <mergeCell ref="W12:W15"/>
    <mergeCell ref="X12:X15"/>
    <mergeCell ref="Y12:Y15"/>
    <mergeCell ref="Z12:Z15"/>
    <mergeCell ref="AA12:AA15"/>
    <mergeCell ref="AB12:AB15"/>
    <mergeCell ref="AC12:AC15"/>
    <mergeCell ref="AD12:AD15"/>
    <mergeCell ref="AE12:AE15"/>
    <mergeCell ref="AF12:AF15"/>
    <mergeCell ref="AG12:AG15"/>
    <mergeCell ref="AH12:AH15"/>
    <mergeCell ref="AI12:AI15"/>
    <mergeCell ref="AJ12:AJ15"/>
    <mergeCell ref="AK12:AK15"/>
    <mergeCell ref="AL12:AL15"/>
    <mergeCell ref="AO12:AO15"/>
    <mergeCell ref="AP12:AP15"/>
    <mergeCell ref="AQ12:AQ15"/>
    <mergeCell ref="AR12:AR15"/>
    <mergeCell ref="AS12:AS15"/>
    <mergeCell ref="AT12:AT15"/>
    <mergeCell ref="AU12:AU15"/>
    <mergeCell ref="AV12:AV15"/>
    <mergeCell ref="AW12:AW15"/>
    <mergeCell ref="AX12:AX15"/>
    <mergeCell ref="AY12:AY15"/>
    <mergeCell ref="AM13:AM14"/>
    <mergeCell ref="A16:A19"/>
    <mergeCell ref="B16:F19"/>
    <mergeCell ref="G16:G19"/>
    <mergeCell ref="H16:H19"/>
    <mergeCell ref="I16:I19"/>
    <mergeCell ref="J16:J19"/>
    <mergeCell ref="K16:K19"/>
    <mergeCell ref="L16:L19"/>
    <mergeCell ref="M16:M19"/>
    <mergeCell ref="N16:N19"/>
    <mergeCell ref="O16:O19"/>
    <mergeCell ref="P16:P19"/>
    <mergeCell ref="Q16:Q19"/>
    <mergeCell ref="R16:R19"/>
    <mergeCell ref="S16:S19"/>
    <mergeCell ref="T16:T19"/>
    <mergeCell ref="U16:U19"/>
    <mergeCell ref="V16:V19"/>
    <mergeCell ref="W16:W19"/>
    <mergeCell ref="X16:X19"/>
    <mergeCell ref="Y16:Y19"/>
    <mergeCell ref="Z16:Z19"/>
    <mergeCell ref="AA16:AA19"/>
    <mergeCell ref="AB16:AB19"/>
    <mergeCell ref="AC16:AC19"/>
    <mergeCell ref="AD16:AD19"/>
    <mergeCell ref="AE16:AE19"/>
    <mergeCell ref="AF16:AF19"/>
    <mergeCell ref="AG16:AG19"/>
    <mergeCell ref="AH16:AH19"/>
    <mergeCell ref="AI16:AI19"/>
    <mergeCell ref="AJ16:AJ19"/>
    <mergeCell ref="AK16:AK19"/>
    <mergeCell ref="AL16:AL19"/>
    <mergeCell ref="AO16:AO19"/>
    <mergeCell ref="AP16:AP19"/>
    <mergeCell ref="AQ16:AQ19"/>
    <mergeCell ref="AR16:AR19"/>
    <mergeCell ref="AS16:AS19"/>
    <mergeCell ref="AT16:AT19"/>
    <mergeCell ref="AU16:AU19"/>
    <mergeCell ref="AV16:AV19"/>
    <mergeCell ref="AW16:AW19"/>
    <mergeCell ref="AX16:AX19"/>
    <mergeCell ref="AY16:AY19"/>
    <mergeCell ref="AM17:AM18"/>
    <mergeCell ref="A20:A23"/>
    <mergeCell ref="B20:F23"/>
    <mergeCell ref="G20:G23"/>
    <mergeCell ref="H20:H23"/>
    <mergeCell ref="I20:I23"/>
    <mergeCell ref="J20:J23"/>
    <mergeCell ref="K20:K23"/>
    <mergeCell ref="L20:L23"/>
    <mergeCell ref="M20:M23"/>
    <mergeCell ref="N20:N23"/>
    <mergeCell ref="O20:O23"/>
    <mergeCell ref="P20:P23"/>
    <mergeCell ref="Q20:Q23"/>
    <mergeCell ref="R20:R23"/>
    <mergeCell ref="S20:S23"/>
    <mergeCell ref="T20:T23"/>
    <mergeCell ref="U20:U23"/>
    <mergeCell ref="V20:V23"/>
    <mergeCell ref="W20:W23"/>
    <mergeCell ref="X20:X23"/>
    <mergeCell ref="Y20:Y23"/>
    <mergeCell ref="Z20:Z23"/>
    <mergeCell ref="AA20:AA23"/>
    <mergeCell ref="AB20:AB23"/>
    <mergeCell ref="AC20:AC23"/>
    <mergeCell ref="AD20:AD23"/>
    <mergeCell ref="AE20:AE23"/>
    <mergeCell ref="AF20:AF23"/>
    <mergeCell ref="AG20:AG23"/>
    <mergeCell ref="AH20:AH23"/>
    <mergeCell ref="AI20:AI23"/>
    <mergeCell ref="AJ20:AJ23"/>
    <mergeCell ref="AK20:AK23"/>
    <mergeCell ref="AL20:AL23"/>
    <mergeCell ref="AO20:AO23"/>
    <mergeCell ref="AP20:AP23"/>
    <mergeCell ref="AQ20:AQ23"/>
    <mergeCell ref="AR20:AR23"/>
    <mergeCell ref="AS20:AS23"/>
    <mergeCell ref="AT20:AT23"/>
    <mergeCell ref="AU20:AU23"/>
    <mergeCell ref="AV20:AV23"/>
    <mergeCell ref="AW20:AW23"/>
    <mergeCell ref="AX20:AX23"/>
    <mergeCell ref="AY20:AY23"/>
    <mergeCell ref="AM21:AM22"/>
    <mergeCell ref="A24:A27"/>
    <mergeCell ref="B24:F27"/>
    <mergeCell ref="G24:G27"/>
    <mergeCell ref="H24:H27"/>
    <mergeCell ref="I24:I27"/>
    <mergeCell ref="J24:J27"/>
    <mergeCell ref="K24:K27"/>
    <mergeCell ref="L24:L27"/>
    <mergeCell ref="M24:M27"/>
    <mergeCell ref="N24:N27"/>
    <mergeCell ref="O24:O27"/>
    <mergeCell ref="P24:P27"/>
    <mergeCell ref="Q24:Q27"/>
    <mergeCell ref="R24:R27"/>
    <mergeCell ref="S24:S27"/>
    <mergeCell ref="T24:T27"/>
    <mergeCell ref="U24:U27"/>
    <mergeCell ref="V24:V27"/>
    <mergeCell ref="W24:W27"/>
    <mergeCell ref="X24:X27"/>
    <mergeCell ref="Y24:Y27"/>
    <mergeCell ref="Z24:Z27"/>
    <mergeCell ref="AA24:AA27"/>
    <mergeCell ref="AB24:AB27"/>
    <mergeCell ref="AC24:AC27"/>
    <mergeCell ref="AD24:AD27"/>
    <mergeCell ref="AE24:AE27"/>
    <mergeCell ref="AF24:AF27"/>
    <mergeCell ref="AG24:AG27"/>
    <mergeCell ref="AH24:AH27"/>
    <mergeCell ref="AI24:AI27"/>
    <mergeCell ref="AJ24:AJ27"/>
    <mergeCell ref="AK24:AK27"/>
    <mergeCell ref="AL24:AL27"/>
    <mergeCell ref="AO24:AO27"/>
    <mergeCell ref="AP24:AP27"/>
    <mergeCell ref="AQ24:AQ27"/>
    <mergeCell ref="AR24:AR27"/>
    <mergeCell ref="AS24:AS27"/>
    <mergeCell ref="AT24:AT27"/>
    <mergeCell ref="AU24:AU27"/>
    <mergeCell ref="AV24:AV27"/>
    <mergeCell ref="AW24:AW27"/>
    <mergeCell ref="AX24:AX27"/>
    <mergeCell ref="AY24:AY27"/>
    <mergeCell ref="AM25:AM26"/>
    <mergeCell ref="A28:A31"/>
    <mergeCell ref="B28:F31"/>
    <mergeCell ref="G28:G31"/>
    <mergeCell ref="H28:H31"/>
    <mergeCell ref="I28:I31"/>
    <mergeCell ref="J28:J31"/>
    <mergeCell ref="K28:K31"/>
    <mergeCell ref="L28:L31"/>
    <mergeCell ref="M28:M31"/>
    <mergeCell ref="N28:N31"/>
    <mergeCell ref="O28:O31"/>
    <mergeCell ref="P28:P31"/>
    <mergeCell ref="Q28:Q31"/>
    <mergeCell ref="R28:R31"/>
    <mergeCell ref="S28:S31"/>
    <mergeCell ref="T28:T31"/>
    <mergeCell ref="U28:U31"/>
    <mergeCell ref="V28:V31"/>
    <mergeCell ref="W28:W31"/>
    <mergeCell ref="X28:X31"/>
    <mergeCell ref="Y28:Y31"/>
    <mergeCell ref="Z28:Z31"/>
    <mergeCell ref="AA28:AA31"/>
    <mergeCell ref="AB28:AB31"/>
    <mergeCell ref="AC28:AC31"/>
    <mergeCell ref="AD28:AD31"/>
    <mergeCell ref="AE28:AE31"/>
    <mergeCell ref="AF28:AF31"/>
    <mergeCell ref="AG28:AG31"/>
    <mergeCell ref="AH28:AH31"/>
    <mergeCell ref="AI28:AI31"/>
    <mergeCell ref="AJ28:AJ31"/>
    <mergeCell ref="AK28:AK31"/>
    <mergeCell ref="AL28:AL31"/>
    <mergeCell ref="AO28:AO31"/>
    <mergeCell ref="AP28:AP31"/>
    <mergeCell ref="AQ28:AQ31"/>
    <mergeCell ref="AR28:AR31"/>
    <mergeCell ref="AS28:AS31"/>
    <mergeCell ref="AT28:AT31"/>
    <mergeCell ref="AU28:AU31"/>
    <mergeCell ref="AV28:AV31"/>
    <mergeCell ref="AW28:AW31"/>
    <mergeCell ref="AX28:AX31"/>
    <mergeCell ref="AY28:AY31"/>
    <mergeCell ref="AM29:AM30"/>
    <mergeCell ref="A32:A35"/>
    <mergeCell ref="B32:F35"/>
    <mergeCell ref="G32:G35"/>
    <mergeCell ref="H32:H35"/>
    <mergeCell ref="I32:I35"/>
    <mergeCell ref="J32:J35"/>
    <mergeCell ref="K32:K35"/>
    <mergeCell ref="L32:L35"/>
    <mergeCell ref="M32:M35"/>
    <mergeCell ref="N32:N35"/>
    <mergeCell ref="O32:O35"/>
    <mergeCell ref="P32:P35"/>
    <mergeCell ref="Q32:Q35"/>
    <mergeCell ref="R32:R35"/>
    <mergeCell ref="S32:S35"/>
    <mergeCell ref="T32:T35"/>
    <mergeCell ref="U32:U35"/>
    <mergeCell ref="V32:V35"/>
    <mergeCell ref="W32:W35"/>
    <mergeCell ref="X32:X35"/>
    <mergeCell ref="Y32:Y35"/>
    <mergeCell ref="Z32:Z35"/>
    <mergeCell ref="AA32:AA35"/>
    <mergeCell ref="AB32:AB35"/>
    <mergeCell ref="AC32:AC35"/>
    <mergeCell ref="AD32:AD35"/>
    <mergeCell ref="AE32:AE35"/>
    <mergeCell ref="AF32:AF35"/>
    <mergeCell ref="AG32:AG35"/>
    <mergeCell ref="AH32:AH35"/>
    <mergeCell ref="AI32:AI35"/>
    <mergeCell ref="AJ32:AJ35"/>
    <mergeCell ref="AK32:AK35"/>
    <mergeCell ref="AL32:AL35"/>
    <mergeCell ref="AO32:AO35"/>
    <mergeCell ref="AP32:AP35"/>
    <mergeCell ref="AQ32:AQ35"/>
    <mergeCell ref="AR32:AR35"/>
    <mergeCell ref="AS32:AS35"/>
    <mergeCell ref="AT32:AT35"/>
    <mergeCell ref="AU32:AU35"/>
    <mergeCell ref="AV32:AV35"/>
    <mergeCell ref="AW32:AW35"/>
    <mergeCell ref="AX32:AX35"/>
    <mergeCell ref="AY32:AY35"/>
    <mergeCell ref="AM33:AM34"/>
    <mergeCell ref="A36:A39"/>
    <mergeCell ref="B36:F39"/>
    <mergeCell ref="G36:G39"/>
    <mergeCell ref="H36:H39"/>
    <mergeCell ref="I36:I39"/>
    <mergeCell ref="J36:J39"/>
    <mergeCell ref="K36:K39"/>
    <mergeCell ref="L36:L39"/>
    <mergeCell ref="M36:M39"/>
    <mergeCell ref="N36:N39"/>
    <mergeCell ref="O36:O39"/>
    <mergeCell ref="P36:P39"/>
    <mergeCell ref="Q36:Q39"/>
    <mergeCell ref="R36:R39"/>
    <mergeCell ref="S36:S39"/>
    <mergeCell ref="T36:T39"/>
    <mergeCell ref="U36:U39"/>
    <mergeCell ref="V36:V39"/>
    <mergeCell ref="W36:W39"/>
    <mergeCell ref="X36:X39"/>
    <mergeCell ref="Y36:Y39"/>
    <mergeCell ref="Z36:Z39"/>
    <mergeCell ref="AA36:AA39"/>
    <mergeCell ref="AB36:AB39"/>
    <mergeCell ref="AC36:AC39"/>
    <mergeCell ref="AD36:AD39"/>
    <mergeCell ref="AE36:AE39"/>
    <mergeCell ref="AF36:AF39"/>
    <mergeCell ref="AG36:AG39"/>
    <mergeCell ref="AH36:AH39"/>
    <mergeCell ref="AI36:AI39"/>
    <mergeCell ref="AJ36:AJ39"/>
    <mergeCell ref="AK36:AK39"/>
    <mergeCell ref="AL36:AL39"/>
    <mergeCell ref="AO36:AO39"/>
    <mergeCell ref="AP36:AP39"/>
    <mergeCell ref="AQ36:AQ39"/>
    <mergeCell ref="AR36:AR39"/>
    <mergeCell ref="AS36:AS39"/>
    <mergeCell ref="AT36:AT39"/>
    <mergeCell ref="AU36:AU39"/>
    <mergeCell ref="AV36:AV39"/>
    <mergeCell ref="AW36:AW39"/>
    <mergeCell ref="AX36:AX39"/>
    <mergeCell ref="AY36:AY39"/>
    <mergeCell ref="AM37:AM38"/>
    <mergeCell ref="A40:A43"/>
    <mergeCell ref="B40:F43"/>
    <mergeCell ref="G40:G43"/>
    <mergeCell ref="H40:H43"/>
    <mergeCell ref="I40:I43"/>
    <mergeCell ref="J40:J43"/>
    <mergeCell ref="K40:K43"/>
    <mergeCell ref="L40:L43"/>
    <mergeCell ref="M40:M43"/>
    <mergeCell ref="N40:N43"/>
    <mergeCell ref="O40:O43"/>
    <mergeCell ref="P40:P43"/>
    <mergeCell ref="Q40:Q43"/>
    <mergeCell ref="R40:R43"/>
    <mergeCell ref="S40:S43"/>
    <mergeCell ref="T40:T43"/>
    <mergeCell ref="U40:U43"/>
    <mergeCell ref="V40:V43"/>
    <mergeCell ref="W40:W43"/>
    <mergeCell ref="X40:X43"/>
    <mergeCell ref="Y40:Y43"/>
    <mergeCell ref="Z40:Z43"/>
    <mergeCell ref="AA40:AA43"/>
    <mergeCell ref="AB40:AB43"/>
    <mergeCell ref="AC40:AC43"/>
    <mergeCell ref="AD40:AD43"/>
    <mergeCell ref="AE40:AE43"/>
    <mergeCell ref="AF40:AF43"/>
    <mergeCell ref="AG40:AG43"/>
    <mergeCell ref="AH40:AH43"/>
    <mergeCell ref="AI40:AI43"/>
    <mergeCell ref="AJ40:AJ43"/>
    <mergeCell ref="AK40:AK43"/>
    <mergeCell ref="AL40:AL43"/>
    <mergeCell ref="AO40:AO43"/>
    <mergeCell ref="AP40:AP43"/>
    <mergeCell ref="AQ40:AQ43"/>
    <mergeCell ref="AR40:AR43"/>
    <mergeCell ref="AS40:AS43"/>
    <mergeCell ref="AT40:AT43"/>
    <mergeCell ref="AU40:AU43"/>
    <mergeCell ref="AV40:AV43"/>
    <mergeCell ref="AW40:AW43"/>
    <mergeCell ref="AX40:AX43"/>
    <mergeCell ref="AY40:AY43"/>
    <mergeCell ref="AM41:AM42"/>
    <mergeCell ref="A44:A47"/>
    <mergeCell ref="B44:F47"/>
    <mergeCell ref="G44:G47"/>
    <mergeCell ref="H44:H47"/>
    <mergeCell ref="I44:I47"/>
    <mergeCell ref="J44:J47"/>
    <mergeCell ref="K44:K47"/>
    <mergeCell ref="L44:L47"/>
    <mergeCell ref="M44:M47"/>
    <mergeCell ref="N44:N47"/>
    <mergeCell ref="O44:O47"/>
    <mergeCell ref="P44:P47"/>
    <mergeCell ref="Q44:Q47"/>
    <mergeCell ref="R44:R47"/>
    <mergeCell ref="S44:S47"/>
    <mergeCell ref="T44:T47"/>
    <mergeCell ref="U44:U47"/>
    <mergeCell ref="V44:V47"/>
    <mergeCell ref="W44:W47"/>
    <mergeCell ref="X44:X47"/>
    <mergeCell ref="Y44:Y47"/>
    <mergeCell ref="Z44:Z47"/>
    <mergeCell ref="AA44:AA47"/>
    <mergeCell ref="AB44:AB47"/>
    <mergeCell ref="AC44:AC47"/>
    <mergeCell ref="AD44:AD47"/>
    <mergeCell ref="AE44:AE47"/>
    <mergeCell ref="AF44:AF47"/>
    <mergeCell ref="AG44:AG47"/>
    <mergeCell ref="AH44:AH47"/>
    <mergeCell ref="AI44:AI47"/>
    <mergeCell ref="AJ44:AJ47"/>
    <mergeCell ref="AK44:AK47"/>
    <mergeCell ref="AL44:AL47"/>
    <mergeCell ref="AO44:AO47"/>
    <mergeCell ref="AP44:AP47"/>
    <mergeCell ref="AQ44:AQ47"/>
    <mergeCell ref="AR44:AR47"/>
    <mergeCell ref="AS44:AS47"/>
    <mergeCell ref="AT44:AT47"/>
    <mergeCell ref="AU44:AU47"/>
    <mergeCell ref="AV44:AV47"/>
    <mergeCell ref="AW44:AW47"/>
    <mergeCell ref="AX44:AX47"/>
    <mergeCell ref="AY44:AY47"/>
    <mergeCell ref="AM45:AM46"/>
    <mergeCell ref="A48:A51"/>
    <mergeCell ref="B48:F51"/>
    <mergeCell ref="G48:G51"/>
    <mergeCell ref="H48:H51"/>
    <mergeCell ref="I48:I51"/>
    <mergeCell ref="J48:J51"/>
    <mergeCell ref="K48:K51"/>
    <mergeCell ref="L48:L51"/>
    <mergeCell ref="M48:M51"/>
    <mergeCell ref="N48:N51"/>
    <mergeCell ref="O48:O51"/>
    <mergeCell ref="P48:P51"/>
    <mergeCell ref="Q48:Q51"/>
    <mergeCell ref="R48:R51"/>
    <mergeCell ref="S48:S51"/>
    <mergeCell ref="T48:T51"/>
    <mergeCell ref="U48:U51"/>
    <mergeCell ref="V48:V51"/>
    <mergeCell ref="W48:W51"/>
    <mergeCell ref="X48:X51"/>
    <mergeCell ref="Y48:Y51"/>
    <mergeCell ref="Z48:Z51"/>
    <mergeCell ref="AA48:AA51"/>
    <mergeCell ref="AB48:AB51"/>
    <mergeCell ref="AC48:AC51"/>
    <mergeCell ref="AD48:AD51"/>
    <mergeCell ref="AE48:AE51"/>
    <mergeCell ref="AF48:AF51"/>
    <mergeCell ref="AG48:AG51"/>
    <mergeCell ref="AH48:AH51"/>
    <mergeCell ref="AI48:AI51"/>
    <mergeCell ref="AJ48:AJ51"/>
    <mergeCell ref="AK48:AK51"/>
    <mergeCell ref="AL48:AL51"/>
    <mergeCell ref="AO48:AO51"/>
    <mergeCell ref="AP48:AP51"/>
    <mergeCell ref="AQ48:AQ51"/>
    <mergeCell ref="AR48:AR51"/>
    <mergeCell ref="AS48:AS51"/>
    <mergeCell ref="AT48:AT51"/>
    <mergeCell ref="AU48:AU51"/>
    <mergeCell ref="AV48:AV51"/>
    <mergeCell ref="AW48:AW51"/>
    <mergeCell ref="AX48:AX51"/>
    <mergeCell ref="AY48:AY51"/>
    <mergeCell ref="AM49:AM50"/>
    <mergeCell ref="A52:A55"/>
    <mergeCell ref="B52:F55"/>
    <mergeCell ref="G52:G55"/>
    <mergeCell ref="H52:H55"/>
    <mergeCell ref="I52:I55"/>
    <mergeCell ref="J52:J55"/>
    <mergeCell ref="K52:K55"/>
    <mergeCell ref="L52:L55"/>
    <mergeCell ref="M52:M55"/>
    <mergeCell ref="N52:N55"/>
    <mergeCell ref="O52:O55"/>
    <mergeCell ref="P52:P55"/>
    <mergeCell ref="Q52:Q55"/>
    <mergeCell ref="R52:R55"/>
    <mergeCell ref="S52:S55"/>
    <mergeCell ref="T52:T55"/>
    <mergeCell ref="U52:U55"/>
    <mergeCell ref="V52:V55"/>
    <mergeCell ref="W52:W55"/>
    <mergeCell ref="X52:X55"/>
    <mergeCell ref="Y52:Y55"/>
    <mergeCell ref="Z52:Z55"/>
    <mergeCell ref="AA52:AA55"/>
    <mergeCell ref="AB52:AB55"/>
    <mergeCell ref="AC52:AC55"/>
    <mergeCell ref="AD52:AD55"/>
    <mergeCell ref="AE52:AE55"/>
    <mergeCell ref="AF52:AF55"/>
    <mergeCell ref="AG52:AG55"/>
    <mergeCell ref="AH52:AH55"/>
    <mergeCell ref="AI52:AI55"/>
    <mergeCell ref="AJ52:AJ55"/>
    <mergeCell ref="AK52:AK55"/>
    <mergeCell ref="AL52:AL55"/>
    <mergeCell ref="AO52:AO55"/>
    <mergeCell ref="AP52:AP55"/>
    <mergeCell ref="AQ52:AQ55"/>
    <mergeCell ref="AR52:AR55"/>
    <mergeCell ref="AS52:AS55"/>
    <mergeCell ref="AT52:AT55"/>
    <mergeCell ref="AU52:AU55"/>
    <mergeCell ref="AV52:AV55"/>
    <mergeCell ref="AW52:AW55"/>
    <mergeCell ref="AX52:AX55"/>
    <mergeCell ref="AY52:AY55"/>
    <mergeCell ref="AM53:AM54"/>
    <mergeCell ref="A56:A59"/>
    <mergeCell ref="B56:F59"/>
    <mergeCell ref="G56:G59"/>
    <mergeCell ref="H56:H59"/>
    <mergeCell ref="I56:I59"/>
    <mergeCell ref="J56:J59"/>
    <mergeCell ref="K56:K59"/>
    <mergeCell ref="L56:L59"/>
    <mergeCell ref="M56:M59"/>
    <mergeCell ref="N56:N59"/>
    <mergeCell ref="O56:O59"/>
    <mergeCell ref="P56:P59"/>
    <mergeCell ref="Q56:Q59"/>
    <mergeCell ref="R56:R59"/>
    <mergeCell ref="S56:S59"/>
    <mergeCell ref="T56:T59"/>
    <mergeCell ref="U56:U59"/>
    <mergeCell ref="V56:V59"/>
    <mergeCell ref="W56:W59"/>
    <mergeCell ref="X56:X59"/>
    <mergeCell ref="Y56:Y59"/>
    <mergeCell ref="Z56:Z59"/>
    <mergeCell ref="AA56:AA59"/>
    <mergeCell ref="AB56:AB59"/>
    <mergeCell ref="AC56:AC59"/>
    <mergeCell ref="AD56:AD59"/>
    <mergeCell ref="AE56:AE59"/>
    <mergeCell ref="AF56:AF59"/>
    <mergeCell ref="AG56:AG59"/>
    <mergeCell ref="AH56:AH59"/>
    <mergeCell ref="AI56:AI59"/>
    <mergeCell ref="AJ56:AJ59"/>
    <mergeCell ref="AK56:AK59"/>
    <mergeCell ref="AL56:AL59"/>
    <mergeCell ref="AO56:AO59"/>
    <mergeCell ref="AP56:AP59"/>
    <mergeCell ref="AQ56:AQ59"/>
    <mergeCell ref="AR56:AR59"/>
    <mergeCell ref="AS56:AS59"/>
    <mergeCell ref="AT56:AT59"/>
    <mergeCell ref="AU56:AU59"/>
    <mergeCell ref="AV56:AV59"/>
    <mergeCell ref="AW56:AW59"/>
    <mergeCell ref="AX56:AX59"/>
    <mergeCell ref="AY56:AY59"/>
    <mergeCell ref="AM57:AM58"/>
    <mergeCell ref="A60:A63"/>
    <mergeCell ref="B60:F63"/>
    <mergeCell ref="G60:G63"/>
    <mergeCell ref="H60:H63"/>
    <mergeCell ref="I60:I63"/>
    <mergeCell ref="J60:J63"/>
    <mergeCell ref="K60:K63"/>
    <mergeCell ref="L60:L63"/>
    <mergeCell ref="M60:M63"/>
    <mergeCell ref="N60:N63"/>
    <mergeCell ref="O60:O63"/>
    <mergeCell ref="P60:P63"/>
    <mergeCell ref="Q60:Q63"/>
    <mergeCell ref="R60:R63"/>
    <mergeCell ref="S60:S63"/>
    <mergeCell ref="T60:T63"/>
    <mergeCell ref="U60:U63"/>
    <mergeCell ref="V60:V63"/>
    <mergeCell ref="W60:W63"/>
    <mergeCell ref="X60:X63"/>
    <mergeCell ref="Y60:Y63"/>
    <mergeCell ref="Z60:Z63"/>
    <mergeCell ref="AA60:AA63"/>
    <mergeCell ref="AB60:AB63"/>
    <mergeCell ref="AC60:AC63"/>
    <mergeCell ref="AD60:AD63"/>
    <mergeCell ref="AE60:AE63"/>
    <mergeCell ref="AF60:AF63"/>
    <mergeCell ref="AG60:AG63"/>
    <mergeCell ref="AH60:AH63"/>
    <mergeCell ref="AI60:AI63"/>
    <mergeCell ref="AJ60:AJ63"/>
    <mergeCell ref="AK60:AK63"/>
    <mergeCell ref="AL60:AL63"/>
    <mergeCell ref="AO60:AO63"/>
    <mergeCell ref="AP60:AP63"/>
    <mergeCell ref="AQ60:AQ63"/>
    <mergeCell ref="AR60:AR63"/>
    <mergeCell ref="AS60:AS63"/>
    <mergeCell ref="AT60:AT63"/>
    <mergeCell ref="AU60:AU63"/>
    <mergeCell ref="AV60:AV63"/>
    <mergeCell ref="AW60:AW63"/>
    <mergeCell ref="AX60:AX63"/>
    <mergeCell ref="AY60:AY63"/>
    <mergeCell ref="AM61:AM62"/>
    <mergeCell ref="A64:A67"/>
    <mergeCell ref="B64:F67"/>
    <mergeCell ref="G64:G67"/>
    <mergeCell ref="H64:H67"/>
    <mergeCell ref="I64:I67"/>
    <mergeCell ref="J64:J67"/>
    <mergeCell ref="K64:K67"/>
    <mergeCell ref="L64:L67"/>
    <mergeCell ref="M64:M67"/>
    <mergeCell ref="N64:N67"/>
    <mergeCell ref="O64:O67"/>
    <mergeCell ref="P64:P67"/>
    <mergeCell ref="Q64:Q67"/>
    <mergeCell ref="R64:R67"/>
    <mergeCell ref="S64:S67"/>
    <mergeCell ref="T64:T67"/>
    <mergeCell ref="U64:U67"/>
    <mergeCell ref="V64:V67"/>
    <mergeCell ref="W64:W67"/>
    <mergeCell ref="X64:X67"/>
    <mergeCell ref="Y64:Y67"/>
    <mergeCell ref="Z64:Z67"/>
    <mergeCell ref="AA64:AA67"/>
    <mergeCell ref="AB64:AB67"/>
    <mergeCell ref="AC64:AC67"/>
    <mergeCell ref="AD64:AD67"/>
    <mergeCell ref="AE64:AE67"/>
    <mergeCell ref="AF64:AF67"/>
    <mergeCell ref="AG64:AG67"/>
    <mergeCell ref="AH64:AH67"/>
    <mergeCell ref="AI64:AI67"/>
    <mergeCell ref="AJ64:AJ67"/>
    <mergeCell ref="AK64:AK67"/>
    <mergeCell ref="AL64:AL67"/>
    <mergeCell ref="AO64:AO67"/>
    <mergeCell ref="AP64:AP67"/>
    <mergeCell ref="AQ64:AQ67"/>
    <mergeCell ref="AR64:AR67"/>
    <mergeCell ref="AS64:AS67"/>
    <mergeCell ref="AT64:AT67"/>
    <mergeCell ref="AU64:AU67"/>
    <mergeCell ref="AV64:AV67"/>
    <mergeCell ref="AW64:AW67"/>
    <mergeCell ref="AX64:AX67"/>
    <mergeCell ref="AY64:AY67"/>
    <mergeCell ref="AM65:AM66"/>
    <mergeCell ref="A68:A71"/>
    <mergeCell ref="B68:F71"/>
    <mergeCell ref="G68:G71"/>
    <mergeCell ref="H68:H71"/>
    <mergeCell ref="I68:I71"/>
    <mergeCell ref="J68:J71"/>
    <mergeCell ref="K68:K71"/>
    <mergeCell ref="L68:L71"/>
    <mergeCell ref="M68:M71"/>
    <mergeCell ref="N68:N71"/>
    <mergeCell ref="O68:O71"/>
    <mergeCell ref="P68:P71"/>
    <mergeCell ref="Q68:Q71"/>
    <mergeCell ref="R68:R71"/>
    <mergeCell ref="S68:S71"/>
    <mergeCell ref="T68:T71"/>
    <mergeCell ref="U68:U71"/>
    <mergeCell ref="V68:V71"/>
    <mergeCell ref="W68:W71"/>
    <mergeCell ref="X68:X71"/>
    <mergeCell ref="Y68:Y71"/>
    <mergeCell ref="Z68:Z71"/>
    <mergeCell ref="AA68:AA71"/>
    <mergeCell ref="AB68:AB71"/>
    <mergeCell ref="AC68:AC71"/>
    <mergeCell ref="AD68:AD71"/>
    <mergeCell ref="AE68:AE71"/>
    <mergeCell ref="AF68:AF71"/>
    <mergeCell ref="AG68:AG71"/>
    <mergeCell ref="AH68:AH71"/>
    <mergeCell ref="AI68:AI71"/>
    <mergeCell ref="AJ68:AJ71"/>
    <mergeCell ref="AK68:AK71"/>
    <mergeCell ref="AL68:AL71"/>
    <mergeCell ref="AO68:AO71"/>
    <mergeCell ref="AP68:AP71"/>
    <mergeCell ref="AQ68:AQ71"/>
    <mergeCell ref="AR68:AR71"/>
    <mergeCell ref="AS68:AS71"/>
    <mergeCell ref="AT68:AT71"/>
    <mergeCell ref="AU68:AU71"/>
    <mergeCell ref="AV68:AV71"/>
    <mergeCell ref="AW68:AW71"/>
    <mergeCell ref="AX68:AX71"/>
    <mergeCell ref="AY68:AY71"/>
    <mergeCell ref="AM69:AM70"/>
    <mergeCell ref="A72:A75"/>
    <mergeCell ref="B72:F75"/>
    <mergeCell ref="G72:G75"/>
    <mergeCell ref="H72:H75"/>
    <mergeCell ref="I72:I75"/>
    <mergeCell ref="J72:J75"/>
    <mergeCell ref="K72:K75"/>
    <mergeCell ref="L72:L75"/>
    <mergeCell ref="M72:M75"/>
    <mergeCell ref="N72:N75"/>
    <mergeCell ref="O72:O75"/>
    <mergeCell ref="P72:P75"/>
    <mergeCell ref="Q72:Q75"/>
    <mergeCell ref="R72:R75"/>
    <mergeCell ref="S72:S75"/>
    <mergeCell ref="T72:T75"/>
    <mergeCell ref="U72:U75"/>
    <mergeCell ref="V72:V75"/>
    <mergeCell ref="W72:W75"/>
    <mergeCell ref="X72:X75"/>
    <mergeCell ref="Y72:Y75"/>
    <mergeCell ref="Z72:Z75"/>
    <mergeCell ref="AA72:AA75"/>
    <mergeCell ref="AB72:AB75"/>
    <mergeCell ref="AC72:AC75"/>
    <mergeCell ref="AD72:AD75"/>
    <mergeCell ref="AE72:AE75"/>
    <mergeCell ref="AF72:AF75"/>
    <mergeCell ref="AG72:AG75"/>
    <mergeCell ref="AH72:AH75"/>
    <mergeCell ref="AI72:AI75"/>
    <mergeCell ref="AJ72:AJ75"/>
    <mergeCell ref="AK72:AK75"/>
    <mergeCell ref="AL72:AL75"/>
    <mergeCell ref="AO72:AO75"/>
    <mergeCell ref="AP72:AP75"/>
    <mergeCell ref="AQ72:AQ75"/>
    <mergeCell ref="AR72:AR75"/>
    <mergeCell ref="AS72:AS75"/>
    <mergeCell ref="AT72:AT75"/>
    <mergeCell ref="AU72:AU75"/>
    <mergeCell ref="AV72:AV75"/>
    <mergeCell ref="AW72:AW75"/>
    <mergeCell ref="AX72:AX75"/>
    <mergeCell ref="AY72:AY75"/>
    <mergeCell ref="AM73:AM74"/>
    <mergeCell ref="A76:A79"/>
    <mergeCell ref="B76:F79"/>
    <mergeCell ref="G76:G79"/>
    <mergeCell ref="H76:H79"/>
    <mergeCell ref="I76:I79"/>
    <mergeCell ref="J76:J79"/>
    <mergeCell ref="K76:K79"/>
    <mergeCell ref="L76:L79"/>
    <mergeCell ref="M76:M79"/>
    <mergeCell ref="N76:N79"/>
    <mergeCell ref="O76:O79"/>
    <mergeCell ref="P76:P79"/>
    <mergeCell ref="Q76:Q79"/>
    <mergeCell ref="R76:R79"/>
    <mergeCell ref="S76:S79"/>
    <mergeCell ref="T76:T79"/>
    <mergeCell ref="U76:U79"/>
    <mergeCell ref="V76:V79"/>
    <mergeCell ref="W76:W79"/>
    <mergeCell ref="X76:X79"/>
    <mergeCell ref="Y76:Y79"/>
    <mergeCell ref="Z76:Z79"/>
    <mergeCell ref="AA76:AA79"/>
    <mergeCell ref="AB76:AB79"/>
    <mergeCell ref="AC76:AC79"/>
    <mergeCell ref="AD76:AD79"/>
    <mergeCell ref="AE76:AE79"/>
    <mergeCell ref="AF76:AF79"/>
    <mergeCell ref="AG76:AG79"/>
    <mergeCell ref="AH76:AH79"/>
    <mergeCell ref="AI76:AI79"/>
    <mergeCell ref="AJ76:AJ79"/>
    <mergeCell ref="AK76:AK79"/>
    <mergeCell ref="AL76:AL79"/>
    <mergeCell ref="AO76:AO79"/>
    <mergeCell ref="AP76:AP79"/>
    <mergeCell ref="AQ76:AQ79"/>
    <mergeCell ref="AR76:AR79"/>
    <mergeCell ref="AS76:AS79"/>
    <mergeCell ref="AT76:AT79"/>
    <mergeCell ref="AU76:AU79"/>
    <mergeCell ref="AV76:AV79"/>
    <mergeCell ref="AW76:AW79"/>
    <mergeCell ref="AX76:AX79"/>
    <mergeCell ref="AY76:AY79"/>
    <mergeCell ref="AM77:AM78"/>
    <mergeCell ref="A80:A83"/>
    <mergeCell ref="B80:F83"/>
    <mergeCell ref="G80:G83"/>
    <mergeCell ref="H80:H83"/>
    <mergeCell ref="I80:I83"/>
    <mergeCell ref="J80:J83"/>
    <mergeCell ref="K80:K83"/>
    <mergeCell ref="L80:L83"/>
    <mergeCell ref="M80:M83"/>
    <mergeCell ref="N80:N83"/>
    <mergeCell ref="O80:O83"/>
    <mergeCell ref="P80:P83"/>
    <mergeCell ref="Q80:Q83"/>
    <mergeCell ref="R80:R83"/>
    <mergeCell ref="S80:S83"/>
    <mergeCell ref="T80:T83"/>
    <mergeCell ref="U80:U83"/>
    <mergeCell ref="V80:V83"/>
    <mergeCell ref="W80:W83"/>
    <mergeCell ref="X80:X83"/>
    <mergeCell ref="Y80:Y83"/>
    <mergeCell ref="Z80:Z83"/>
    <mergeCell ref="AA80:AA83"/>
    <mergeCell ref="AB80:AB83"/>
    <mergeCell ref="AC80:AC83"/>
    <mergeCell ref="AD80:AD83"/>
    <mergeCell ref="AE80:AE83"/>
    <mergeCell ref="AF80:AF83"/>
    <mergeCell ref="AG80:AG83"/>
    <mergeCell ref="AH80:AH83"/>
    <mergeCell ref="AI80:AI83"/>
    <mergeCell ref="AJ80:AJ83"/>
    <mergeCell ref="AK80:AK83"/>
    <mergeCell ref="AL80:AL83"/>
    <mergeCell ref="AO80:AO83"/>
    <mergeCell ref="AP80:AP83"/>
    <mergeCell ref="AQ80:AQ83"/>
    <mergeCell ref="AR80:AR83"/>
    <mergeCell ref="AS80:AS83"/>
    <mergeCell ref="AT80:AT83"/>
    <mergeCell ref="AU80:AU83"/>
    <mergeCell ref="AV80:AV83"/>
    <mergeCell ref="AW80:AW83"/>
    <mergeCell ref="AX80:AX83"/>
    <mergeCell ref="AY80:AY83"/>
    <mergeCell ref="AM81:AM82"/>
    <mergeCell ref="A84:A87"/>
    <mergeCell ref="B84:F87"/>
    <mergeCell ref="G84:G87"/>
    <mergeCell ref="H84:H87"/>
    <mergeCell ref="I84:I87"/>
    <mergeCell ref="J84:J87"/>
    <mergeCell ref="K84:K87"/>
    <mergeCell ref="L84:L87"/>
    <mergeCell ref="M84:M87"/>
    <mergeCell ref="N84:N87"/>
    <mergeCell ref="O84:O87"/>
    <mergeCell ref="P84:P87"/>
    <mergeCell ref="Q84:Q87"/>
    <mergeCell ref="R84:R87"/>
    <mergeCell ref="S84:S87"/>
    <mergeCell ref="T84:T87"/>
    <mergeCell ref="U84:U87"/>
    <mergeCell ref="V84:V87"/>
    <mergeCell ref="W84:W87"/>
    <mergeCell ref="X84:X87"/>
    <mergeCell ref="Y84:Y87"/>
    <mergeCell ref="Z84:Z87"/>
    <mergeCell ref="AA84:AA87"/>
    <mergeCell ref="AB84:AB87"/>
    <mergeCell ref="AC84:AC87"/>
    <mergeCell ref="AD84:AD87"/>
    <mergeCell ref="AE84:AE87"/>
    <mergeCell ref="AF84:AF87"/>
    <mergeCell ref="AG84:AG87"/>
    <mergeCell ref="AH84:AH87"/>
    <mergeCell ref="AI84:AI87"/>
    <mergeCell ref="AJ84:AJ87"/>
    <mergeCell ref="AK84:AK87"/>
    <mergeCell ref="AL84:AL87"/>
    <mergeCell ref="AO84:AO87"/>
    <mergeCell ref="AP84:AP87"/>
    <mergeCell ref="AQ84:AQ87"/>
    <mergeCell ref="AR84:AR87"/>
    <mergeCell ref="AS84:AS87"/>
    <mergeCell ref="AT84:AT87"/>
    <mergeCell ref="AU84:AU87"/>
    <mergeCell ref="AV84:AV87"/>
    <mergeCell ref="AW84:AW87"/>
    <mergeCell ref="AX84:AX87"/>
    <mergeCell ref="AY84:AY87"/>
    <mergeCell ref="AM85:AM86"/>
    <mergeCell ref="A88:A91"/>
    <mergeCell ref="B88:F91"/>
    <mergeCell ref="G88:G91"/>
    <mergeCell ref="H88:H91"/>
    <mergeCell ref="I88:I91"/>
    <mergeCell ref="J88:J91"/>
    <mergeCell ref="K88:K91"/>
    <mergeCell ref="L88:L91"/>
    <mergeCell ref="M88:M91"/>
    <mergeCell ref="N88:N91"/>
    <mergeCell ref="O88:O91"/>
    <mergeCell ref="P88:P91"/>
    <mergeCell ref="Q88:Q91"/>
    <mergeCell ref="R88:R91"/>
    <mergeCell ref="S88:S91"/>
    <mergeCell ref="T88:T91"/>
    <mergeCell ref="U88:U91"/>
    <mergeCell ref="V88:V91"/>
    <mergeCell ref="W88:W91"/>
    <mergeCell ref="X88:X91"/>
    <mergeCell ref="Y88:Y91"/>
    <mergeCell ref="Z88:Z91"/>
    <mergeCell ref="AA88:AA91"/>
    <mergeCell ref="AB88:AB91"/>
    <mergeCell ref="AC88:AC91"/>
    <mergeCell ref="AD88:AD91"/>
    <mergeCell ref="AE88:AE91"/>
    <mergeCell ref="AF88:AF91"/>
    <mergeCell ref="AG88:AG91"/>
    <mergeCell ref="AH88:AH91"/>
    <mergeCell ref="AI88:AI91"/>
    <mergeCell ref="AJ88:AJ91"/>
    <mergeCell ref="AK88:AK91"/>
    <mergeCell ref="AL88:AL91"/>
    <mergeCell ref="AO88:AO91"/>
    <mergeCell ref="AP88:AP91"/>
    <mergeCell ref="AQ88:AQ91"/>
    <mergeCell ref="AR88:AR91"/>
    <mergeCell ref="AS88:AS91"/>
    <mergeCell ref="AT88:AT91"/>
    <mergeCell ref="AU88:AU91"/>
    <mergeCell ref="AV88:AV91"/>
    <mergeCell ref="AW88:AW91"/>
    <mergeCell ref="AX88:AX91"/>
    <mergeCell ref="AY88:AY91"/>
    <mergeCell ref="AM89:AM90"/>
    <mergeCell ref="A92:A95"/>
    <mergeCell ref="B92:F95"/>
    <mergeCell ref="G92:G95"/>
    <mergeCell ref="H92:H95"/>
    <mergeCell ref="I92:I95"/>
    <mergeCell ref="J92:J95"/>
    <mergeCell ref="K92:K95"/>
    <mergeCell ref="L92:L95"/>
    <mergeCell ref="M92:M95"/>
    <mergeCell ref="N92:N95"/>
    <mergeCell ref="O92:O95"/>
    <mergeCell ref="P92:P95"/>
    <mergeCell ref="Q92:Q95"/>
    <mergeCell ref="R92:R95"/>
    <mergeCell ref="S92:S95"/>
    <mergeCell ref="T92:T95"/>
    <mergeCell ref="U92:U95"/>
    <mergeCell ref="V92:V95"/>
    <mergeCell ref="W92:W95"/>
    <mergeCell ref="X92:X95"/>
    <mergeCell ref="Y92:Y95"/>
    <mergeCell ref="Z92:Z95"/>
    <mergeCell ref="AA92:AA95"/>
    <mergeCell ref="AB92:AB95"/>
    <mergeCell ref="AC92:AC95"/>
    <mergeCell ref="AD92:AD95"/>
    <mergeCell ref="AE92:AE95"/>
    <mergeCell ref="AF92:AF95"/>
    <mergeCell ref="AG92:AG95"/>
    <mergeCell ref="AH92:AH95"/>
    <mergeCell ref="AI92:AI95"/>
    <mergeCell ref="AJ92:AJ95"/>
    <mergeCell ref="AK92:AK95"/>
    <mergeCell ref="AL92:AL95"/>
    <mergeCell ref="AO92:AO95"/>
    <mergeCell ref="AP92:AP95"/>
    <mergeCell ref="AQ92:AQ95"/>
    <mergeCell ref="AR92:AR95"/>
    <mergeCell ref="AS92:AS95"/>
    <mergeCell ref="AT92:AT95"/>
    <mergeCell ref="AU92:AU95"/>
    <mergeCell ref="AV92:AV95"/>
    <mergeCell ref="AW92:AW95"/>
    <mergeCell ref="AX92:AX95"/>
    <mergeCell ref="AY92:AY95"/>
    <mergeCell ref="AM93:AM94"/>
    <mergeCell ref="A96:A99"/>
    <mergeCell ref="B96:F99"/>
    <mergeCell ref="G96:G99"/>
    <mergeCell ref="H96:H99"/>
    <mergeCell ref="I96:I99"/>
    <mergeCell ref="J96:J99"/>
    <mergeCell ref="K96:K99"/>
    <mergeCell ref="L96:L99"/>
    <mergeCell ref="M96:M99"/>
    <mergeCell ref="N96:N99"/>
    <mergeCell ref="O96:O99"/>
    <mergeCell ref="P96:P99"/>
    <mergeCell ref="Q96:Q99"/>
    <mergeCell ref="R96:R99"/>
    <mergeCell ref="S96:S99"/>
    <mergeCell ref="T96:T99"/>
    <mergeCell ref="U96:U99"/>
    <mergeCell ref="V96:V99"/>
    <mergeCell ref="W96:W99"/>
    <mergeCell ref="X96:X99"/>
    <mergeCell ref="Y96:Y99"/>
    <mergeCell ref="Z96:Z99"/>
    <mergeCell ref="AA96:AA99"/>
    <mergeCell ref="AB96:AB99"/>
    <mergeCell ref="AC96:AC99"/>
    <mergeCell ref="AD96:AD99"/>
    <mergeCell ref="AE96:AE99"/>
    <mergeCell ref="AF96:AF99"/>
    <mergeCell ref="AG96:AG99"/>
    <mergeCell ref="AH96:AH99"/>
    <mergeCell ref="AI96:AI99"/>
    <mergeCell ref="AJ96:AJ99"/>
    <mergeCell ref="AK96:AK99"/>
    <mergeCell ref="AL96:AL99"/>
    <mergeCell ref="AO96:AO99"/>
    <mergeCell ref="AP96:AP99"/>
    <mergeCell ref="AQ96:AQ99"/>
    <mergeCell ref="AR96:AR99"/>
    <mergeCell ref="AS96:AS99"/>
    <mergeCell ref="AT96:AT99"/>
    <mergeCell ref="AU96:AU99"/>
    <mergeCell ref="AV96:AV99"/>
    <mergeCell ref="AW96:AW99"/>
    <mergeCell ref="AX96:AX99"/>
    <mergeCell ref="AY96:AY99"/>
    <mergeCell ref="AM97:AM98"/>
    <mergeCell ref="A100:A103"/>
    <mergeCell ref="B100:F103"/>
    <mergeCell ref="G100:G103"/>
    <mergeCell ref="H100:H103"/>
    <mergeCell ref="I100:I103"/>
    <mergeCell ref="J100:J103"/>
    <mergeCell ref="K100:K103"/>
    <mergeCell ref="L100:L103"/>
    <mergeCell ref="M100:M103"/>
    <mergeCell ref="N100:N103"/>
    <mergeCell ref="O100:O103"/>
    <mergeCell ref="P100:P103"/>
    <mergeCell ref="Q100:Q103"/>
    <mergeCell ref="R100:R103"/>
    <mergeCell ref="S100:S103"/>
    <mergeCell ref="T100:T103"/>
    <mergeCell ref="U100:U103"/>
    <mergeCell ref="V100:V103"/>
    <mergeCell ref="W100:W103"/>
    <mergeCell ref="X100:X103"/>
    <mergeCell ref="Y100:Y103"/>
    <mergeCell ref="Z100:Z103"/>
    <mergeCell ref="AA100:AA103"/>
    <mergeCell ref="AB100:AB103"/>
    <mergeCell ref="AC100:AC103"/>
    <mergeCell ref="AD100:AD103"/>
    <mergeCell ref="AE100:AE103"/>
    <mergeCell ref="AF100:AF103"/>
    <mergeCell ref="AG100:AG103"/>
    <mergeCell ref="AH100:AH103"/>
    <mergeCell ref="AI100:AI103"/>
    <mergeCell ref="AJ100:AJ103"/>
    <mergeCell ref="AK100:AK103"/>
    <mergeCell ref="AL100:AL103"/>
    <mergeCell ref="AO100:AO103"/>
    <mergeCell ref="AP100:AP103"/>
    <mergeCell ref="AQ100:AQ103"/>
    <mergeCell ref="AR100:AR103"/>
    <mergeCell ref="AS100:AS103"/>
    <mergeCell ref="AT100:AT103"/>
    <mergeCell ref="AU100:AU103"/>
    <mergeCell ref="AV100:AV103"/>
    <mergeCell ref="AW100:AW103"/>
    <mergeCell ref="AX100:AX103"/>
    <mergeCell ref="AY100:AY103"/>
    <mergeCell ref="AM101:AM102"/>
    <mergeCell ref="A104:A107"/>
    <mergeCell ref="B104:F107"/>
    <mergeCell ref="G104:G107"/>
    <mergeCell ref="H104:H107"/>
    <mergeCell ref="I104:I107"/>
    <mergeCell ref="J104:J107"/>
    <mergeCell ref="K104:K107"/>
    <mergeCell ref="L104:L107"/>
    <mergeCell ref="M104:M107"/>
    <mergeCell ref="N104:N107"/>
    <mergeCell ref="O104:O107"/>
    <mergeCell ref="P104:P107"/>
    <mergeCell ref="Q104:Q107"/>
    <mergeCell ref="R104:R107"/>
    <mergeCell ref="S104:S107"/>
    <mergeCell ref="T104:T107"/>
    <mergeCell ref="U104:U107"/>
    <mergeCell ref="V104:V107"/>
    <mergeCell ref="W104:W107"/>
    <mergeCell ref="X104:X107"/>
    <mergeCell ref="Y104:Y107"/>
    <mergeCell ref="Z104:Z107"/>
    <mergeCell ref="AA104:AA107"/>
    <mergeCell ref="AB104:AB107"/>
    <mergeCell ref="AC104:AC107"/>
    <mergeCell ref="AD104:AD107"/>
    <mergeCell ref="AE104:AE107"/>
    <mergeCell ref="AF104:AF107"/>
    <mergeCell ref="AG104:AG107"/>
    <mergeCell ref="AH104:AH107"/>
    <mergeCell ref="AI104:AI107"/>
    <mergeCell ref="AJ104:AJ107"/>
    <mergeCell ref="AK104:AK107"/>
    <mergeCell ref="AL104:AL107"/>
    <mergeCell ref="AO104:AO107"/>
    <mergeCell ref="AP104:AP107"/>
    <mergeCell ref="AQ104:AQ107"/>
    <mergeCell ref="AR104:AR107"/>
    <mergeCell ref="AS104:AS107"/>
    <mergeCell ref="AT104:AT107"/>
    <mergeCell ref="AU104:AU107"/>
    <mergeCell ref="AV104:AV107"/>
    <mergeCell ref="AW104:AW107"/>
    <mergeCell ref="AX104:AX107"/>
    <mergeCell ref="AY104:AY107"/>
    <mergeCell ref="AM105:AM106"/>
    <mergeCell ref="A108:A111"/>
    <mergeCell ref="B108:F111"/>
    <mergeCell ref="G108:G111"/>
    <mergeCell ref="H108:H111"/>
    <mergeCell ref="I108:I111"/>
    <mergeCell ref="J108:J111"/>
    <mergeCell ref="K108:K111"/>
    <mergeCell ref="L108:L111"/>
    <mergeCell ref="M108:M111"/>
    <mergeCell ref="N108:N111"/>
    <mergeCell ref="O108:O111"/>
    <mergeCell ref="P108:P111"/>
    <mergeCell ref="Q108:Q111"/>
    <mergeCell ref="R108:R111"/>
    <mergeCell ref="S108:S111"/>
    <mergeCell ref="T108:T111"/>
    <mergeCell ref="U108:U111"/>
    <mergeCell ref="V108:V111"/>
    <mergeCell ref="W108:W111"/>
    <mergeCell ref="X108:X111"/>
    <mergeCell ref="Y108:Y111"/>
    <mergeCell ref="Z108:Z111"/>
    <mergeCell ref="AA108:AA111"/>
    <mergeCell ref="AB108:AB111"/>
    <mergeCell ref="AC108:AC111"/>
    <mergeCell ref="AD108:AD111"/>
    <mergeCell ref="AE108:AE111"/>
    <mergeCell ref="AF108:AF111"/>
    <mergeCell ref="AG108:AG111"/>
    <mergeCell ref="AH108:AH111"/>
    <mergeCell ref="AI108:AI111"/>
    <mergeCell ref="AJ108:AJ111"/>
    <mergeCell ref="AK108:AK111"/>
    <mergeCell ref="AL108:AL111"/>
    <mergeCell ref="AO108:AO111"/>
    <mergeCell ref="AP108:AP111"/>
    <mergeCell ref="AQ108:AQ111"/>
    <mergeCell ref="AR108:AR111"/>
    <mergeCell ref="AS108:AS111"/>
    <mergeCell ref="AT108:AT111"/>
    <mergeCell ref="AU108:AU111"/>
    <mergeCell ref="AV108:AV111"/>
    <mergeCell ref="AW108:AW111"/>
    <mergeCell ref="AX108:AX111"/>
    <mergeCell ref="AY108:AY111"/>
    <mergeCell ref="AM109:AM110"/>
    <mergeCell ref="A112:A115"/>
    <mergeCell ref="B112:F115"/>
    <mergeCell ref="G112:G115"/>
    <mergeCell ref="H112:H115"/>
    <mergeCell ref="I112:I115"/>
    <mergeCell ref="J112:J115"/>
    <mergeCell ref="K112:K115"/>
    <mergeCell ref="L112:L115"/>
    <mergeCell ref="M112:M115"/>
    <mergeCell ref="N112:N115"/>
    <mergeCell ref="O112:O115"/>
    <mergeCell ref="P112:P115"/>
    <mergeCell ref="Q112:Q115"/>
    <mergeCell ref="R112:R115"/>
    <mergeCell ref="S112:S115"/>
    <mergeCell ref="T112:T115"/>
    <mergeCell ref="U112:U115"/>
    <mergeCell ref="V112:V115"/>
    <mergeCell ref="W112:W115"/>
    <mergeCell ref="X112:X115"/>
    <mergeCell ref="Y112:Y115"/>
    <mergeCell ref="Z112:Z115"/>
    <mergeCell ref="AA112:AA115"/>
    <mergeCell ref="AB112:AB115"/>
    <mergeCell ref="AC112:AC115"/>
    <mergeCell ref="AD112:AD115"/>
    <mergeCell ref="AE112:AE115"/>
    <mergeCell ref="AF112:AF115"/>
    <mergeCell ref="AG112:AG115"/>
    <mergeCell ref="AH112:AH115"/>
    <mergeCell ref="AI112:AI115"/>
    <mergeCell ref="AJ112:AJ115"/>
    <mergeCell ref="AK112:AK115"/>
    <mergeCell ref="AL112:AL115"/>
    <mergeCell ref="AO112:AO115"/>
    <mergeCell ref="AP112:AP115"/>
    <mergeCell ref="AQ112:AQ115"/>
    <mergeCell ref="AR112:AR115"/>
    <mergeCell ref="AS112:AS115"/>
    <mergeCell ref="AT112:AT115"/>
    <mergeCell ref="AU112:AU115"/>
    <mergeCell ref="AV112:AV115"/>
    <mergeCell ref="AW112:AW115"/>
    <mergeCell ref="AX112:AX115"/>
    <mergeCell ref="AY112:AY115"/>
    <mergeCell ref="AM113:AM114"/>
    <mergeCell ref="A116:A119"/>
    <mergeCell ref="B116:F119"/>
    <mergeCell ref="G116:G119"/>
    <mergeCell ref="H116:H119"/>
    <mergeCell ref="I116:I119"/>
    <mergeCell ref="J116:J119"/>
    <mergeCell ref="K116:K119"/>
    <mergeCell ref="L116:L119"/>
    <mergeCell ref="M116:M119"/>
    <mergeCell ref="N116:N119"/>
    <mergeCell ref="O116:O119"/>
    <mergeCell ref="P116:P119"/>
    <mergeCell ref="Q116:Q119"/>
    <mergeCell ref="R116:R119"/>
    <mergeCell ref="S116:S119"/>
    <mergeCell ref="T116:T119"/>
    <mergeCell ref="U116:U119"/>
    <mergeCell ref="V116:V119"/>
    <mergeCell ref="W116:W119"/>
    <mergeCell ref="X116:X119"/>
    <mergeCell ref="Y116:Y119"/>
    <mergeCell ref="Z116:Z119"/>
    <mergeCell ref="AA116:AA119"/>
    <mergeCell ref="AB116:AB119"/>
    <mergeCell ref="AC116:AC119"/>
    <mergeCell ref="AD116:AD119"/>
    <mergeCell ref="AE116:AE119"/>
    <mergeCell ref="AF116:AF119"/>
    <mergeCell ref="AG116:AG119"/>
    <mergeCell ref="AH116:AH119"/>
    <mergeCell ref="AI116:AI119"/>
    <mergeCell ref="AJ116:AJ119"/>
    <mergeCell ref="AK116:AK119"/>
    <mergeCell ref="AL116:AL119"/>
    <mergeCell ref="AO116:AO119"/>
    <mergeCell ref="AP116:AP119"/>
    <mergeCell ref="AQ116:AQ119"/>
    <mergeCell ref="AR116:AR119"/>
    <mergeCell ref="AS116:AS119"/>
    <mergeCell ref="AT116:AT119"/>
    <mergeCell ref="AU116:AU119"/>
    <mergeCell ref="AV116:AV119"/>
    <mergeCell ref="AW116:AW119"/>
    <mergeCell ref="AX116:AX119"/>
    <mergeCell ref="AY116:AY119"/>
    <mergeCell ref="AM117:AM118"/>
    <mergeCell ref="A120:A123"/>
    <mergeCell ref="B120:F123"/>
    <mergeCell ref="G120:G123"/>
    <mergeCell ref="H120:H123"/>
    <mergeCell ref="I120:I123"/>
    <mergeCell ref="J120:J123"/>
    <mergeCell ref="K120:K123"/>
    <mergeCell ref="L120:L123"/>
    <mergeCell ref="M120:M123"/>
    <mergeCell ref="N120:N123"/>
    <mergeCell ref="O120:O123"/>
    <mergeCell ref="P120:P123"/>
    <mergeCell ref="Q120:Q123"/>
    <mergeCell ref="R120:R123"/>
    <mergeCell ref="S120:S123"/>
    <mergeCell ref="T120:T123"/>
    <mergeCell ref="U120:U123"/>
    <mergeCell ref="V120:V123"/>
    <mergeCell ref="W120:W123"/>
    <mergeCell ref="X120:X123"/>
    <mergeCell ref="Y120:Y123"/>
    <mergeCell ref="Z120:Z123"/>
    <mergeCell ref="AA120:AA123"/>
    <mergeCell ref="AB120:AB123"/>
    <mergeCell ref="AC120:AC123"/>
    <mergeCell ref="AD120:AD123"/>
    <mergeCell ref="AE120:AE123"/>
    <mergeCell ref="AF120:AF123"/>
    <mergeCell ref="AG120:AG123"/>
    <mergeCell ref="AH120:AH123"/>
    <mergeCell ref="AI120:AI123"/>
    <mergeCell ref="AJ120:AJ123"/>
    <mergeCell ref="AK120:AK123"/>
    <mergeCell ref="AL120:AL123"/>
    <mergeCell ref="AO120:AO123"/>
    <mergeCell ref="AP120:AP123"/>
    <mergeCell ref="AQ120:AQ123"/>
    <mergeCell ref="AR120:AR123"/>
    <mergeCell ref="AS120:AS123"/>
    <mergeCell ref="AT120:AT123"/>
    <mergeCell ref="AU120:AU123"/>
    <mergeCell ref="AV120:AV123"/>
    <mergeCell ref="AW120:AW123"/>
    <mergeCell ref="AX120:AX123"/>
    <mergeCell ref="AY120:AY123"/>
    <mergeCell ref="AM121:AM122"/>
    <mergeCell ref="A124:A127"/>
    <mergeCell ref="B124:F127"/>
    <mergeCell ref="G124:G127"/>
    <mergeCell ref="H124:H127"/>
    <mergeCell ref="I124:I127"/>
    <mergeCell ref="J124:J127"/>
    <mergeCell ref="K124:K127"/>
    <mergeCell ref="L124:L127"/>
    <mergeCell ref="M124:M127"/>
    <mergeCell ref="N124:N127"/>
    <mergeCell ref="O124:O127"/>
    <mergeCell ref="P124:P127"/>
    <mergeCell ref="Q124:Q127"/>
    <mergeCell ref="R124:R127"/>
    <mergeCell ref="S124:S127"/>
    <mergeCell ref="T124:T127"/>
    <mergeCell ref="U124:U127"/>
    <mergeCell ref="V124:V127"/>
    <mergeCell ref="W124:W127"/>
    <mergeCell ref="X124:X127"/>
    <mergeCell ref="Y124:Y127"/>
    <mergeCell ref="Z124:Z127"/>
    <mergeCell ref="AA124:AA127"/>
    <mergeCell ref="AB124:AB127"/>
    <mergeCell ref="AC124:AC127"/>
    <mergeCell ref="AD124:AD127"/>
    <mergeCell ref="AE124:AE127"/>
    <mergeCell ref="AF124:AF127"/>
    <mergeCell ref="AG124:AG127"/>
    <mergeCell ref="AH124:AH127"/>
    <mergeCell ref="AI124:AI127"/>
    <mergeCell ref="AJ124:AJ127"/>
    <mergeCell ref="AK124:AK127"/>
    <mergeCell ref="AL124:AL127"/>
    <mergeCell ref="AO124:AO127"/>
    <mergeCell ref="AP124:AP127"/>
    <mergeCell ref="AQ124:AQ127"/>
    <mergeCell ref="AR124:AR127"/>
    <mergeCell ref="AS124:AS127"/>
    <mergeCell ref="AT124:AT127"/>
    <mergeCell ref="AU124:AU127"/>
    <mergeCell ref="AV124:AV127"/>
    <mergeCell ref="AW124:AW127"/>
    <mergeCell ref="AX124:AX127"/>
    <mergeCell ref="AY124:AY127"/>
    <mergeCell ref="AM125:AM126"/>
    <mergeCell ref="A128:A131"/>
    <mergeCell ref="B128:F131"/>
    <mergeCell ref="G128:G131"/>
    <mergeCell ref="H128:H131"/>
    <mergeCell ref="I128:I131"/>
    <mergeCell ref="J128:J131"/>
    <mergeCell ref="K128:K131"/>
    <mergeCell ref="L128:L131"/>
    <mergeCell ref="M128:M131"/>
    <mergeCell ref="N128:N131"/>
    <mergeCell ref="O128:O131"/>
    <mergeCell ref="P128:P131"/>
    <mergeCell ref="Q128:Q131"/>
    <mergeCell ref="R128:R131"/>
    <mergeCell ref="S128:S131"/>
    <mergeCell ref="T128:T131"/>
    <mergeCell ref="U128:U131"/>
    <mergeCell ref="V128:V131"/>
    <mergeCell ref="W128:W131"/>
    <mergeCell ref="X128:X131"/>
    <mergeCell ref="Y128:Y131"/>
    <mergeCell ref="Z128:Z131"/>
    <mergeCell ref="AA128:AA131"/>
    <mergeCell ref="AB128:AB131"/>
    <mergeCell ref="AC128:AC131"/>
    <mergeCell ref="AD128:AD131"/>
    <mergeCell ref="AE128:AE131"/>
    <mergeCell ref="AF128:AF131"/>
    <mergeCell ref="AG128:AG131"/>
    <mergeCell ref="AH128:AH131"/>
    <mergeCell ref="AI128:AI131"/>
    <mergeCell ref="AJ128:AJ131"/>
    <mergeCell ref="AK128:AK131"/>
    <mergeCell ref="AL128:AL131"/>
    <mergeCell ref="AO128:AO131"/>
    <mergeCell ref="AP128:AP131"/>
    <mergeCell ref="AQ128:AQ131"/>
    <mergeCell ref="AR128:AR131"/>
    <mergeCell ref="AS128:AS131"/>
    <mergeCell ref="AT128:AT131"/>
    <mergeCell ref="AU128:AU131"/>
    <mergeCell ref="AV128:AV131"/>
    <mergeCell ref="AW128:AW131"/>
    <mergeCell ref="AX128:AX131"/>
    <mergeCell ref="AY128:AY131"/>
    <mergeCell ref="AM129:AM130"/>
    <mergeCell ref="A132:A135"/>
    <mergeCell ref="B132:F135"/>
    <mergeCell ref="G132:G135"/>
    <mergeCell ref="H132:H135"/>
    <mergeCell ref="I132:I135"/>
    <mergeCell ref="J132:J135"/>
    <mergeCell ref="K132:K135"/>
    <mergeCell ref="L132:L135"/>
    <mergeCell ref="M132:M135"/>
    <mergeCell ref="N132:N135"/>
    <mergeCell ref="O132:O135"/>
    <mergeCell ref="P132:P135"/>
    <mergeCell ref="Q132:Q135"/>
    <mergeCell ref="R132:R135"/>
    <mergeCell ref="S132:S135"/>
    <mergeCell ref="T132:T135"/>
    <mergeCell ref="U132:U135"/>
    <mergeCell ref="V132:V135"/>
    <mergeCell ref="W132:W135"/>
    <mergeCell ref="X132:X135"/>
    <mergeCell ref="Y132:Y135"/>
    <mergeCell ref="Z132:Z135"/>
    <mergeCell ref="AA132:AA135"/>
    <mergeCell ref="AB132:AB135"/>
    <mergeCell ref="AC132:AC135"/>
    <mergeCell ref="AD132:AD135"/>
    <mergeCell ref="AE132:AE135"/>
    <mergeCell ref="AF132:AF135"/>
    <mergeCell ref="AG132:AG135"/>
    <mergeCell ref="AH132:AH135"/>
    <mergeCell ref="AI132:AI135"/>
    <mergeCell ref="AJ132:AJ135"/>
    <mergeCell ref="AK132:AK135"/>
    <mergeCell ref="AL132:AL135"/>
    <mergeCell ref="AO132:AO135"/>
    <mergeCell ref="AP132:AP135"/>
    <mergeCell ref="AQ132:AQ135"/>
    <mergeCell ref="AR132:AR135"/>
    <mergeCell ref="AS132:AS135"/>
    <mergeCell ref="AT132:AT135"/>
    <mergeCell ref="AU132:AU135"/>
    <mergeCell ref="AV132:AV135"/>
    <mergeCell ref="AW132:AW135"/>
    <mergeCell ref="AX132:AX135"/>
    <mergeCell ref="AY132:AY135"/>
    <mergeCell ref="AM133:AM134"/>
    <mergeCell ref="A136:A139"/>
    <mergeCell ref="B136:F139"/>
    <mergeCell ref="G136:G139"/>
    <mergeCell ref="H136:H139"/>
    <mergeCell ref="I136:I139"/>
    <mergeCell ref="J136:J139"/>
    <mergeCell ref="K136:K139"/>
    <mergeCell ref="L136:L139"/>
    <mergeCell ref="M136:M139"/>
    <mergeCell ref="N136:N139"/>
    <mergeCell ref="O136:O139"/>
    <mergeCell ref="P136:P139"/>
    <mergeCell ref="Q136:Q139"/>
    <mergeCell ref="R136:R139"/>
    <mergeCell ref="S136:S139"/>
    <mergeCell ref="T136:T139"/>
    <mergeCell ref="U136:U139"/>
    <mergeCell ref="V136:V139"/>
    <mergeCell ref="W136:W139"/>
    <mergeCell ref="X136:X139"/>
    <mergeCell ref="Y136:Y139"/>
    <mergeCell ref="Z136:Z139"/>
    <mergeCell ref="AA136:AA139"/>
    <mergeCell ref="AB136:AB139"/>
    <mergeCell ref="AC136:AC139"/>
    <mergeCell ref="AD136:AD139"/>
    <mergeCell ref="AE136:AE139"/>
    <mergeCell ref="AF136:AF139"/>
    <mergeCell ref="AG136:AG139"/>
    <mergeCell ref="AH136:AH139"/>
    <mergeCell ref="AI136:AI139"/>
    <mergeCell ref="AJ136:AJ139"/>
    <mergeCell ref="AK136:AK139"/>
    <mergeCell ref="AL136:AL139"/>
    <mergeCell ref="AO136:AO139"/>
    <mergeCell ref="AP136:AP139"/>
    <mergeCell ref="AQ136:AQ139"/>
    <mergeCell ref="AR136:AR139"/>
    <mergeCell ref="AS136:AS139"/>
    <mergeCell ref="AT136:AT139"/>
    <mergeCell ref="AU136:AU139"/>
    <mergeCell ref="AV136:AV139"/>
    <mergeCell ref="AW136:AW139"/>
    <mergeCell ref="AX136:AX139"/>
    <mergeCell ref="AY136:AY139"/>
    <mergeCell ref="AM137:AM138"/>
    <mergeCell ref="A140:A143"/>
    <mergeCell ref="B140:F143"/>
    <mergeCell ref="G140:G143"/>
    <mergeCell ref="H140:H143"/>
    <mergeCell ref="I140:I143"/>
    <mergeCell ref="J140:J143"/>
    <mergeCell ref="K140:K143"/>
    <mergeCell ref="L140:L143"/>
    <mergeCell ref="M140:M143"/>
    <mergeCell ref="N140:N143"/>
    <mergeCell ref="O140:O143"/>
    <mergeCell ref="P140:P143"/>
    <mergeCell ref="Q140:Q143"/>
    <mergeCell ref="R140:R143"/>
    <mergeCell ref="S140:S143"/>
    <mergeCell ref="T140:T143"/>
    <mergeCell ref="U140:U143"/>
    <mergeCell ref="V140:V143"/>
    <mergeCell ref="W140:W143"/>
    <mergeCell ref="X140:X143"/>
    <mergeCell ref="Y140:Y143"/>
    <mergeCell ref="Z140:Z143"/>
    <mergeCell ref="AA140:AA143"/>
    <mergeCell ref="AB140:AB143"/>
    <mergeCell ref="AC140:AC143"/>
    <mergeCell ref="AD140:AD143"/>
    <mergeCell ref="AE140:AE143"/>
    <mergeCell ref="AF140:AF143"/>
    <mergeCell ref="AG140:AG143"/>
    <mergeCell ref="AH140:AH143"/>
    <mergeCell ref="AI140:AI143"/>
    <mergeCell ref="AJ140:AJ143"/>
    <mergeCell ref="AK140:AK143"/>
    <mergeCell ref="AL140:AL143"/>
    <mergeCell ref="AO140:AO143"/>
    <mergeCell ref="AP140:AP143"/>
    <mergeCell ref="AQ140:AQ143"/>
    <mergeCell ref="AR140:AR143"/>
    <mergeCell ref="AS140:AS143"/>
    <mergeCell ref="AT140:AT143"/>
    <mergeCell ref="AU140:AU143"/>
    <mergeCell ref="AV140:AV143"/>
    <mergeCell ref="AW140:AW143"/>
    <mergeCell ref="AX140:AX143"/>
    <mergeCell ref="AY140:AY143"/>
    <mergeCell ref="AM141:AM142"/>
    <mergeCell ref="A144:A147"/>
    <mergeCell ref="B144:F147"/>
    <mergeCell ref="G144:G147"/>
    <mergeCell ref="H144:H147"/>
    <mergeCell ref="I144:I147"/>
    <mergeCell ref="J144:J147"/>
    <mergeCell ref="K144:K147"/>
    <mergeCell ref="L144:L147"/>
    <mergeCell ref="M144:M147"/>
    <mergeCell ref="N144:N147"/>
    <mergeCell ref="O144:O147"/>
    <mergeCell ref="P144:P147"/>
    <mergeCell ref="Q144:Q147"/>
    <mergeCell ref="R144:R147"/>
    <mergeCell ref="S144:S147"/>
    <mergeCell ref="T144:T147"/>
    <mergeCell ref="U144:U147"/>
    <mergeCell ref="V144:V147"/>
    <mergeCell ref="W144:W147"/>
    <mergeCell ref="X144:X147"/>
    <mergeCell ref="Y144:Y147"/>
    <mergeCell ref="Z144:Z147"/>
    <mergeCell ref="AA144:AA147"/>
    <mergeCell ref="AB144:AB147"/>
    <mergeCell ref="AC144:AC147"/>
    <mergeCell ref="AD144:AD147"/>
    <mergeCell ref="AE144:AE147"/>
    <mergeCell ref="AF144:AF147"/>
    <mergeCell ref="AG144:AG147"/>
    <mergeCell ref="AH144:AH147"/>
    <mergeCell ref="AI144:AI147"/>
    <mergeCell ref="AJ144:AJ147"/>
    <mergeCell ref="AK144:AK147"/>
    <mergeCell ref="AL144:AL147"/>
    <mergeCell ref="AO144:AO147"/>
    <mergeCell ref="AP144:AP147"/>
    <mergeCell ref="AQ144:AQ147"/>
    <mergeCell ref="AR144:AR147"/>
    <mergeCell ref="AS144:AS147"/>
    <mergeCell ref="AT144:AT147"/>
    <mergeCell ref="AU144:AU147"/>
    <mergeCell ref="AV144:AV147"/>
    <mergeCell ref="AW144:AW147"/>
    <mergeCell ref="AX144:AX147"/>
    <mergeCell ref="AY144:AY147"/>
    <mergeCell ref="AM145:AM146"/>
    <mergeCell ref="A148:A151"/>
    <mergeCell ref="B148:F151"/>
    <mergeCell ref="G148:G151"/>
    <mergeCell ref="H148:H151"/>
    <mergeCell ref="I148:I151"/>
    <mergeCell ref="J148:J151"/>
    <mergeCell ref="K148:K151"/>
    <mergeCell ref="L148:L151"/>
    <mergeCell ref="M148:M151"/>
    <mergeCell ref="N148:N151"/>
    <mergeCell ref="O148:O151"/>
    <mergeCell ref="P148:P151"/>
    <mergeCell ref="Q148:Q151"/>
    <mergeCell ref="R148:R151"/>
    <mergeCell ref="S148:S151"/>
    <mergeCell ref="T148:T151"/>
    <mergeCell ref="U148:U151"/>
    <mergeCell ref="V148:V151"/>
    <mergeCell ref="W148:W151"/>
    <mergeCell ref="X148:X151"/>
    <mergeCell ref="Y148:Y151"/>
    <mergeCell ref="Z148:Z151"/>
    <mergeCell ref="AA148:AA151"/>
    <mergeCell ref="AB148:AB151"/>
    <mergeCell ref="AC148:AC151"/>
    <mergeCell ref="AD148:AD151"/>
    <mergeCell ref="AE148:AE151"/>
    <mergeCell ref="AF148:AF151"/>
    <mergeCell ref="AG148:AG151"/>
    <mergeCell ref="AH148:AH151"/>
    <mergeCell ref="AI148:AI151"/>
    <mergeCell ref="AJ148:AJ151"/>
    <mergeCell ref="AK148:AK151"/>
    <mergeCell ref="AL148:AL151"/>
    <mergeCell ref="AO148:AO151"/>
    <mergeCell ref="AP148:AP151"/>
    <mergeCell ref="AQ148:AQ151"/>
    <mergeCell ref="AR148:AR151"/>
    <mergeCell ref="AS148:AS151"/>
    <mergeCell ref="AT148:AT151"/>
    <mergeCell ref="AU148:AU151"/>
    <mergeCell ref="AV148:AV151"/>
    <mergeCell ref="AW148:AW151"/>
    <mergeCell ref="AX148:AX151"/>
    <mergeCell ref="AY148:AY151"/>
    <mergeCell ref="AM149:AM150"/>
    <mergeCell ref="A152:A155"/>
    <mergeCell ref="B152:F155"/>
    <mergeCell ref="G152:G155"/>
    <mergeCell ref="H152:H155"/>
    <mergeCell ref="I152:I155"/>
    <mergeCell ref="J152:J155"/>
    <mergeCell ref="K152:K155"/>
    <mergeCell ref="L152:L155"/>
    <mergeCell ref="M152:M155"/>
    <mergeCell ref="N152:N155"/>
    <mergeCell ref="O152:O155"/>
    <mergeCell ref="P152:P155"/>
    <mergeCell ref="Q152:Q155"/>
    <mergeCell ref="R152:R155"/>
    <mergeCell ref="S152:S155"/>
    <mergeCell ref="T152:T155"/>
    <mergeCell ref="U152:U155"/>
    <mergeCell ref="V152:V155"/>
    <mergeCell ref="W152:W155"/>
    <mergeCell ref="X152:X155"/>
    <mergeCell ref="Y152:Y155"/>
    <mergeCell ref="Z152:Z155"/>
    <mergeCell ref="AA152:AA155"/>
    <mergeCell ref="AB152:AB155"/>
    <mergeCell ref="AC152:AC155"/>
    <mergeCell ref="AD152:AD155"/>
    <mergeCell ref="AE152:AE155"/>
    <mergeCell ref="AF152:AF155"/>
    <mergeCell ref="AG152:AG155"/>
    <mergeCell ref="AH152:AH155"/>
    <mergeCell ref="AI152:AI155"/>
    <mergeCell ref="AJ152:AJ155"/>
    <mergeCell ref="AK152:AK155"/>
    <mergeCell ref="AL152:AL155"/>
    <mergeCell ref="AO152:AO155"/>
    <mergeCell ref="AP152:AP155"/>
    <mergeCell ref="AQ152:AQ155"/>
    <mergeCell ref="AR152:AR155"/>
    <mergeCell ref="AS152:AS155"/>
    <mergeCell ref="AT152:AT155"/>
    <mergeCell ref="AU152:AU155"/>
    <mergeCell ref="AV152:AV155"/>
    <mergeCell ref="AW152:AW155"/>
    <mergeCell ref="AX152:AX155"/>
    <mergeCell ref="AY152:AY155"/>
    <mergeCell ref="AM153:AM154"/>
    <mergeCell ref="A156:A159"/>
    <mergeCell ref="B156:F159"/>
    <mergeCell ref="G156:G159"/>
    <mergeCell ref="H156:H159"/>
    <mergeCell ref="I156:I159"/>
    <mergeCell ref="J156:J159"/>
    <mergeCell ref="K156:K159"/>
    <mergeCell ref="L156:L159"/>
    <mergeCell ref="M156:M159"/>
    <mergeCell ref="N156:N159"/>
    <mergeCell ref="O156:O159"/>
    <mergeCell ref="P156:P159"/>
    <mergeCell ref="Q156:Q159"/>
    <mergeCell ref="R156:R159"/>
    <mergeCell ref="S156:S159"/>
    <mergeCell ref="T156:T159"/>
    <mergeCell ref="U156:U159"/>
    <mergeCell ref="V156:V159"/>
    <mergeCell ref="W156:W159"/>
    <mergeCell ref="X156:X159"/>
    <mergeCell ref="Y156:Y159"/>
    <mergeCell ref="Z156:Z159"/>
    <mergeCell ref="AA156:AA159"/>
    <mergeCell ref="AB156:AB159"/>
    <mergeCell ref="AC156:AC159"/>
    <mergeCell ref="AD156:AD159"/>
    <mergeCell ref="AE156:AE159"/>
    <mergeCell ref="AF156:AF159"/>
    <mergeCell ref="AG156:AG159"/>
    <mergeCell ref="AH156:AH159"/>
    <mergeCell ref="AI156:AI159"/>
    <mergeCell ref="AJ156:AJ159"/>
    <mergeCell ref="AK156:AK159"/>
    <mergeCell ref="AL156:AL159"/>
    <mergeCell ref="AO156:AO159"/>
    <mergeCell ref="AP156:AP159"/>
    <mergeCell ref="AQ156:AQ159"/>
    <mergeCell ref="AR156:AR159"/>
    <mergeCell ref="AS156:AS159"/>
    <mergeCell ref="AT156:AT159"/>
    <mergeCell ref="AU156:AU159"/>
    <mergeCell ref="AV156:AV159"/>
    <mergeCell ref="AW156:AW159"/>
    <mergeCell ref="AX156:AX159"/>
    <mergeCell ref="AY156:AY159"/>
    <mergeCell ref="AM157:AM158"/>
    <mergeCell ref="A160:A163"/>
    <mergeCell ref="B160:F163"/>
    <mergeCell ref="G160:G163"/>
    <mergeCell ref="H160:H163"/>
    <mergeCell ref="I160:I163"/>
    <mergeCell ref="J160:J163"/>
    <mergeCell ref="K160:K163"/>
    <mergeCell ref="L160:L163"/>
    <mergeCell ref="M160:M163"/>
    <mergeCell ref="N160:N163"/>
    <mergeCell ref="O160:O163"/>
    <mergeCell ref="P160:P163"/>
    <mergeCell ref="Q160:Q163"/>
    <mergeCell ref="R160:R163"/>
    <mergeCell ref="S160:S163"/>
    <mergeCell ref="T160:T163"/>
    <mergeCell ref="U160:U163"/>
    <mergeCell ref="V160:V163"/>
    <mergeCell ref="W160:W163"/>
    <mergeCell ref="X160:X163"/>
    <mergeCell ref="Y160:Y163"/>
    <mergeCell ref="Z160:Z163"/>
    <mergeCell ref="AA160:AA163"/>
    <mergeCell ref="AB160:AB163"/>
    <mergeCell ref="AC160:AC163"/>
    <mergeCell ref="AD160:AD163"/>
    <mergeCell ref="AE160:AE163"/>
    <mergeCell ref="AF160:AF163"/>
    <mergeCell ref="AG160:AG163"/>
    <mergeCell ref="AH160:AH163"/>
    <mergeCell ref="AI160:AI163"/>
    <mergeCell ref="AJ160:AJ163"/>
    <mergeCell ref="AK160:AK163"/>
    <mergeCell ref="AL160:AL163"/>
    <mergeCell ref="AO160:AO163"/>
    <mergeCell ref="AP160:AP163"/>
    <mergeCell ref="AQ160:AQ163"/>
    <mergeCell ref="AR160:AR163"/>
    <mergeCell ref="AS160:AS163"/>
    <mergeCell ref="AT160:AT163"/>
    <mergeCell ref="AU160:AU163"/>
    <mergeCell ref="AV160:AV163"/>
    <mergeCell ref="AW160:AW163"/>
    <mergeCell ref="AX160:AX163"/>
    <mergeCell ref="AY160:AY163"/>
    <mergeCell ref="AM161:AM162"/>
    <mergeCell ref="A164:A167"/>
    <mergeCell ref="B164:F167"/>
    <mergeCell ref="G164:G167"/>
    <mergeCell ref="H164:H167"/>
    <mergeCell ref="I164:I167"/>
    <mergeCell ref="J164:J167"/>
    <mergeCell ref="K164:K167"/>
    <mergeCell ref="L164:L167"/>
    <mergeCell ref="M164:M167"/>
    <mergeCell ref="N164:N167"/>
    <mergeCell ref="O164:O167"/>
    <mergeCell ref="P164:P167"/>
    <mergeCell ref="Q164:Q167"/>
    <mergeCell ref="R164:R167"/>
    <mergeCell ref="S164:S167"/>
    <mergeCell ref="T164:T167"/>
    <mergeCell ref="U164:U167"/>
    <mergeCell ref="V164:V167"/>
    <mergeCell ref="W164:W167"/>
    <mergeCell ref="X164:X167"/>
    <mergeCell ref="Y164:Y167"/>
    <mergeCell ref="Z164:Z167"/>
    <mergeCell ref="AA164:AA167"/>
    <mergeCell ref="AB164:AB167"/>
    <mergeCell ref="AC164:AC167"/>
    <mergeCell ref="AD164:AD167"/>
    <mergeCell ref="AE164:AE167"/>
    <mergeCell ref="AF164:AF167"/>
    <mergeCell ref="AG164:AG167"/>
    <mergeCell ref="AH164:AH167"/>
    <mergeCell ref="AI164:AI167"/>
    <mergeCell ref="AJ164:AJ167"/>
    <mergeCell ref="AK164:AK167"/>
    <mergeCell ref="AL164:AL167"/>
    <mergeCell ref="AO164:AO167"/>
    <mergeCell ref="AP164:AP167"/>
    <mergeCell ref="AQ164:AQ167"/>
    <mergeCell ref="AR164:AR167"/>
    <mergeCell ref="AS164:AS167"/>
    <mergeCell ref="AT164:AT167"/>
    <mergeCell ref="AU164:AU167"/>
    <mergeCell ref="AV164:AV167"/>
    <mergeCell ref="AW164:AW167"/>
    <mergeCell ref="AX164:AX167"/>
    <mergeCell ref="AY164:AY167"/>
    <mergeCell ref="AM165:AM166"/>
    <mergeCell ref="A168:A171"/>
    <mergeCell ref="B168:F171"/>
    <mergeCell ref="G168:G171"/>
    <mergeCell ref="H168:H171"/>
    <mergeCell ref="I168:I171"/>
    <mergeCell ref="J168:J171"/>
    <mergeCell ref="K168:K171"/>
    <mergeCell ref="L168:L171"/>
    <mergeCell ref="M168:M171"/>
    <mergeCell ref="N168:N171"/>
    <mergeCell ref="O168:O171"/>
    <mergeCell ref="P168:P171"/>
    <mergeCell ref="Q168:Q171"/>
    <mergeCell ref="R168:R171"/>
    <mergeCell ref="S168:S171"/>
    <mergeCell ref="T168:T171"/>
    <mergeCell ref="U168:U171"/>
    <mergeCell ref="V168:V171"/>
    <mergeCell ref="W168:W171"/>
    <mergeCell ref="X168:X171"/>
    <mergeCell ref="Y168:Y171"/>
    <mergeCell ref="Z168:Z171"/>
    <mergeCell ref="AA168:AA171"/>
    <mergeCell ref="AB168:AB171"/>
    <mergeCell ref="AC168:AC171"/>
    <mergeCell ref="AD168:AD171"/>
    <mergeCell ref="AE168:AE171"/>
    <mergeCell ref="AF168:AF171"/>
    <mergeCell ref="AG168:AG171"/>
    <mergeCell ref="AH168:AH171"/>
    <mergeCell ref="AI168:AI171"/>
    <mergeCell ref="AJ168:AJ171"/>
    <mergeCell ref="AK168:AK171"/>
    <mergeCell ref="AL168:AL171"/>
    <mergeCell ref="AO168:AO171"/>
    <mergeCell ref="AP168:AP171"/>
    <mergeCell ref="AQ168:AQ171"/>
    <mergeCell ref="AR168:AR171"/>
    <mergeCell ref="AS168:AS171"/>
    <mergeCell ref="AT168:AT171"/>
    <mergeCell ref="AU168:AU171"/>
    <mergeCell ref="AV168:AV171"/>
    <mergeCell ref="AW168:AW171"/>
    <mergeCell ref="AX168:AX171"/>
    <mergeCell ref="AY168:AY171"/>
    <mergeCell ref="AM169:AM170"/>
    <mergeCell ref="A172:A175"/>
    <mergeCell ref="B172:F175"/>
    <mergeCell ref="G172:G175"/>
    <mergeCell ref="H172:H175"/>
    <mergeCell ref="I172:I175"/>
    <mergeCell ref="J172:J175"/>
    <mergeCell ref="K172:K175"/>
    <mergeCell ref="L172:L175"/>
    <mergeCell ref="M172:M175"/>
    <mergeCell ref="N172:N175"/>
    <mergeCell ref="O172:O175"/>
    <mergeCell ref="P172:P175"/>
    <mergeCell ref="Q172:Q175"/>
    <mergeCell ref="R172:R175"/>
    <mergeCell ref="S172:S175"/>
    <mergeCell ref="T172:T175"/>
    <mergeCell ref="U172:U175"/>
    <mergeCell ref="V172:V175"/>
    <mergeCell ref="W172:W175"/>
    <mergeCell ref="X172:X175"/>
    <mergeCell ref="Y172:Y175"/>
    <mergeCell ref="Z172:Z175"/>
    <mergeCell ref="AA172:AA175"/>
    <mergeCell ref="AB172:AB175"/>
    <mergeCell ref="AC172:AC175"/>
    <mergeCell ref="AD172:AD175"/>
    <mergeCell ref="AE172:AE175"/>
    <mergeCell ref="AF172:AF175"/>
    <mergeCell ref="AG172:AG175"/>
    <mergeCell ref="AH172:AH175"/>
    <mergeCell ref="AI172:AI175"/>
    <mergeCell ref="AJ172:AJ175"/>
    <mergeCell ref="AK172:AK175"/>
    <mergeCell ref="AL172:AL175"/>
    <mergeCell ref="AO172:AO175"/>
    <mergeCell ref="AP172:AP175"/>
    <mergeCell ref="AQ172:AQ175"/>
    <mergeCell ref="AR172:AR175"/>
    <mergeCell ref="AS172:AS175"/>
    <mergeCell ref="AT172:AT175"/>
    <mergeCell ref="AU172:AU175"/>
    <mergeCell ref="AV172:AV175"/>
    <mergeCell ref="AW172:AW175"/>
    <mergeCell ref="AX172:AX175"/>
    <mergeCell ref="AY172:AY175"/>
    <mergeCell ref="AM173:AM174"/>
    <mergeCell ref="A176:A179"/>
    <mergeCell ref="B176:F179"/>
    <mergeCell ref="G176:G179"/>
    <mergeCell ref="H176:H179"/>
    <mergeCell ref="I176:I179"/>
    <mergeCell ref="J176:J179"/>
    <mergeCell ref="K176:K179"/>
    <mergeCell ref="L176:L179"/>
    <mergeCell ref="M176:M179"/>
    <mergeCell ref="N176:N179"/>
    <mergeCell ref="O176:O179"/>
    <mergeCell ref="P176:P179"/>
    <mergeCell ref="Q176:Q179"/>
    <mergeCell ref="R176:R179"/>
    <mergeCell ref="S176:S179"/>
    <mergeCell ref="T176:T179"/>
    <mergeCell ref="U176:U179"/>
    <mergeCell ref="V176:V179"/>
    <mergeCell ref="W176:W179"/>
    <mergeCell ref="X176:X179"/>
    <mergeCell ref="Y176:Y179"/>
    <mergeCell ref="Z176:Z179"/>
    <mergeCell ref="AA176:AA179"/>
    <mergeCell ref="AB176:AB179"/>
    <mergeCell ref="AC176:AC179"/>
    <mergeCell ref="AD176:AD179"/>
    <mergeCell ref="AE176:AE179"/>
    <mergeCell ref="AF176:AF179"/>
    <mergeCell ref="AG176:AG179"/>
    <mergeCell ref="AH176:AH179"/>
    <mergeCell ref="AI176:AI179"/>
    <mergeCell ref="AJ176:AJ179"/>
    <mergeCell ref="AK176:AK179"/>
    <mergeCell ref="AL176:AL179"/>
    <mergeCell ref="AO176:AO179"/>
    <mergeCell ref="AP176:AP179"/>
    <mergeCell ref="AQ176:AQ179"/>
    <mergeCell ref="AR176:AR179"/>
    <mergeCell ref="AS176:AS179"/>
    <mergeCell ref="AT176:AT179"/>
    <mergeCell ref="AU176:AU179"/>
    <mergeCell ref="AV176:AV179"/>
    <mergeCell ref="AW176:AW179"/>
    <mergeCell ref="AX176:AX179"/>
    <mergeCell ref="AY176:AY179"/>
    <mergeCell ref="AM177:AM178"/>
    <mergeCell ref="A180:A183"/>
    <mergeCell ref="B180:F183"/>
    <mergeCell ref="G180:G183"/>
    <mergeCell ref="H180:H183"/>
    <mergeCell ref="I180:I183"/>
    <mergeCell ref="J180:J183"/>
    <mergeCell ref="K180:K183"/>
    <mergeCell ref="L180:L183"/>
    <mergeCell ref="M180:M183"/>
    <mergeCell ref="N180:N183"/>
    <mergeCell ref="O180:O183"/>
    <mergeCell ref="P180:P183"/>
    <mergeCell ref="Q180:Q183"/>
    <mergeCell ref="R180:R183"/>
    <mergeCell ref="S180:S183"/>
    <mergeCell ref="T180:T183"/>
    <mergeCell ref="U180:U183"/>
    <mergeCell ref="V180:V183"/>
    <mergeCell ref="W180:W183"/>
    <mergeCell ref="X180:X183"/>
    <mergeCell ref="Y180:Y183"/>
    <mergeCell ref="Z180:Z183"/>
    <mergeCell ref="AA180:AA183"/>
    <mergeCell ref="AB180:AB183"/>
    <mergeCell ref="AC180:AC183"/>
    <mergeCell ref="AD180:AD183"/>
    <mergeCell ref="AE180:AE183"/>
    <mergeCell ref="AF180:AF183"/>
    <mergeCell ref="AG180:AG183"/>
    <mergeCell ref="AH180:AH183"/>
    <mergeCell ref="AI180:AI183"/>
    <mergeCell ref="AJ180:AJ183"/>
    <mergeCell ref="AK180:AK183"/>
    <mergeCell ref="AL180:AL183"/>
    <mergeCell ref="AO180:AO183"/>
    <mergeCell ref="AP180:AP183"/>
    <mergeCell ref="AQ180:AQ183"/>
    <mergeCell ref="AR180:AR183"/>
    <mergeCell ref="AS180:AS183"/>
    <mergeCell ref="AT180:AT183"/>
    <mergeCell ref="AU180:AU183"/>
    <mergeCell ref="AV180:AV183"/>
    <mergeCell ref="AW180:AW183"/>
    <mergeCell ref="AX180:AX183"/>
    <mergeCell ref="AY180:AY183"/>
    <mergeCell ref="AM181:AM182"/>
    <mergeCell ref="A184:A187"/>
    <mergeCell ref="B184:F187"/>
    <mergeCell ref="G184:G187"/>
    <mergeCell ref="H184:H187"/>
    <mergeCell ref="I184:I187"/>
    <mergeCell ref="J184:J187"/>
    <mergeCell ref="K184:K187"/>
    <mergeCell ref="L184:L187"/>
    <mergeCell ref="M184:M187"/>
    <mergeCell ref="N184:N187"/>
    <mergeCell ref="O184:O187"/>
    <mergeCell ref="P184:P187"/>
    <mergeCell ref="Q184:Q187"/>
    <mergeCell ref="R184:R187"/>
    <mergeCell ref="S184:S187"/>
    <mergeCell ref="T184:T187"/>
    <mergeCell ref="U184:U187"/>
    <mergeCell ref="V184:V187"/>
    <mergeCell ref="W184:W187"/>
    <mergeCell ref="X184:X187"/>
    <mergeCell ref="Y184:Y187"/>
    <mergeCell ref="Z184:Z187"/>
    <mergeCell ref="AA184:AA187"/>
    <mergeCell ref="AB184:AB187"/>
    <mergeCell ref="AC184:AC187"/>
    <mergeCell ref="AD184:AD187"/>
    <mergeCell ref="AE184:AE187"/>
    <mergeCell ref="AF184:AF187"/>
    <mergeCell ref="AG184:AG187"/>
    <mergeCell ref="AH184:AH187"/>
    <mergeCell ref="AI184:AI187"/>
    <mergeCell ref="AJ184:AJ187"/>
    <mergeCell ref="AK184:AK187"/>
    <mergeCell ref="AL184:AL187"/>
    <mergeCell ref="AO184:AO187"/>
    <mergeCell ref="AP184:AP187"/>
    <mergeCell ref="AQ184:AQ187"/>
    <mergeCell ref="AR184:AR187"/>
    <mergeCell ref="AS184:AS187"/>
    <mergeCell ref="AT184:AT187"/>
    <mergeCell ref="AU184:AU187"/>
    <mergeCell ref="AV184:AV187"/>
    <mergeCell ref="AW184:AW187"/>
    <mergeCell ref="AX184:AX187"/>
    <mergeCell ref="AY184:AY187"/>
    <mergeCell ref="AM185:AM186"/>
    <mergeCell ref="A188:A191"/>
    <mergeCell ref="B188:F191"/>
    <mergeCell ref="G188:G191"/>
    <mergeCell ref="H188:H191"/>
    <mergeCell ref="I188:I191"/>
    <mergeCell ref="J188:J191"/>
    <mergeCell ref="K188:K191"/>
    <mergeCell ref="L188:L191"/>
    <mergeCell ref="M188:M191"/>
    <mergeCell ref="N188:N191"/>
    <mergeCell ref="O188:O191"/>
    <mergeCell ref="P188:P191"/>
    <mergeCell ref="Q188:Q191"/>
    <mergeCell ref="R188:R191"/>
    <mergeCell ref="S188:S191"/>
    <mergeCell ref="T188:T191"/>
    <mergeCell ref="U188:U191"/>
    <mergeCell ref="V188:V191"/>
    <mergeCell ref="W188:W191"/>
    <mergeCell ref="X188:X191"/>
    <mergeCell ref="Y188:Y191"/>
    <mergeCell ref="Z188:Z191"/>
    <mergeCell ref="AA188:AA191"/>
    <mergeCell ref="AB188:AB191"/>
    <mergeCell ref="AC188:AC191"/>
    <mergeCell ref="AD188:AD191"/>
    <mergeCell ref="AE188:AE191"/>
    <mergeCell ref="AF188:AF191"/>
    <mergeCell ref="AG188:AG191"/>
    <mergeCell ref="AH188:AH191"/>
    <mergeCell ref="AI188:AI191"/>
    <mergeCell ref="AJ188:AJ191"/>
    <mergeCell ref="AK188:AK191"/>
    <mergeCell ref="AL188:AL191"/>
    <mergeCell ref="AO188:AO191"/>
    <mergeCell ref="AP188:AP191"/>
    <mergeCell ref="AQ188:AQ191"/>
    <mergeCell ref="AR188:AR191"/>
    <mergeCell ref="AS188:AS191"/>
    <mergeCell ref="AT188:AT191"/>
    <mergeCell ref="AU188:AU191"/>
    <mergeCell ref="AV188:AV191"/>
    <mergeCell ref="AW188:AW191"/>
    <mergeCell ref="AX188:AX191"/>
    <mergeCell ref="AY188:AY191"/>
    <mergeCell ref="AM189:AM190"/>
    <mergeCell ref="A192:A195"/>
    <mergeCell ref="B192:F195"/>
    <mergeCell ref="G192:G195"/>
    <mergeCell ref="H192:H195"/>
    <mergeCell ref="I192:I195"/>
    <mergeCell ref="J192:J195"/>
    <mergeCell ref="K192:K195"/>
    <mergeCell ref="L192:L195"/>
    <mergeCell ref="M192:M195"/>
    <mergeCell ref="N192:N195"/>
    <mergeCell ref="O192:O195"/>
    <mergeCell ref="P192:P195"/>
    <mergeCell ref="Q192:Q195"/>
    <mergeCell ref="R192:R195"/>
    <mergeCell ref="S192:S195"/>
    <mergeCell ref="T192:T195"/>
    <mergeCell ref="U192:U195"/>
    <mergeCell ref="V192:V195"/>
    <mergeCell ref="W192:W195"/>
    <mergeCell ref="X192:X195"/>
    <mergeCell ref="Y192:Y195"/>
    <mergeCell ref="Z192:Z195"/>
    <mergeCell ref="AA192:AA195"/>
    <mergeCell ref="AB192:AB195"/>
    <mergeCell ref="AC192:AC195"/>
    <mergeCell ref="AD192:AD195"/>
    <mergeCell ref="AE192:AE195"/>
    <mergeCell ref="AF192:AF195"/>
    <mergeCell ref="AG192:AG195"/>
    <mergeCell ref="AH192:AH195"/>
    <mergeCell ref="AI192:AI195"/>
    <mergeCell ref="AJ192:AJ195"/>
    <mergeCell ref="AK192:AK195"/>
    <mergeCell ref="AL192:AL195"/>
    <mergeCell ref="AO192:AO195"/>
    <mergeCell ref="AP192:AP195"/>
    <mergeCell ref="AQ192:AQ195"/>
    <mergeCell ref="AR192:AR195"/>
    <mergeCell ref="AS192:AS195"/>
    <mergeCell ref="AT192:AT195"/>
    <mergeCell ref="AU192:AU195"/>
    <mergeCell ref="AV192:AV195"/>
    <mergeCell ref="AW192:AW195"/>
    <mergeCell ref="AX192:AX195"/>
    <mergeCell ref="AY192:AY195"/>
    <mergeCell ref="AM193:AM194"/>
    <mergeCell ref="A196:A199"/>
    <mergeCell ref="B196:F199"/>
    <mergeCell ref="G196:G199"/>
    <mergeCell ref="H196:H199"/>
    <mergeCell ref="I196:I199"/>
    <mergeCell ref="J196:J199"/>
    <mergeCell ref="K196:K199"/>
    <mergeCell ref="L196:L199"/>
    <mergeCell ref="M196:M199"/>
    <mergeCell ref="N196:N199"/>
    <mergeCell ref="O196:O199"/>
    <mergeCell ref="P196:P199"/>
    <mergeCell ref="Q196:Q199"/>
    <mergeCell ref="R196:R199"/>
    <mergeCell ref="S196:S199"/>
    <mergeCell ref="T196:T199"/>
    <mergeCell ref="U196:U199"/>
    <mergeCell ref="V196:V199"/>
    <mergeCell ref="W196:W199"/>
    <mergeCell ref="X196:X199"/>
    <mergeCell ref="Y196:Y199"/>
    <mergeCell ref="Z196:Z199"/>
    <mergeCell ref="AA196:AA199"/>
    <mergeCell ref="AB196:AB199"/>
    <mergeCell ref="AC196:AC199"/>
    <mergeCell ref="AD196:AD199"/>
    <mergeCell ref="AE196:AE199"/>
    <mergeCell ref="AF196:AF199"/>
    <mergeCell ref="AG196:AG199"/>
    <mergeCell ref="AH196:AH199"/>
    <mergeCell ref="AI196:AI199"/>
    <mergeCell ref="AJ196:AJ199"/>
    <mergeCell ref="AK196:AK199"/>
    <mergeCell ref="AL196:AL199"/>
    <mergeCell ref="AO196:AO199"/>
    <mergeCell ref="AP196:AP199"/>
    <mergeCell ref="AQ196:AQ199"/>
    <mergeCell ref="AR196:AR199"/>
    <mergeCell ref="AS196:AS199"/>
    <mergeCell ref="AT196:AT199"/>
    <mergeCell ref="AU196:AU199"/>
    <mergeCell ref="AV196:AV199"/>
    <mergeCell ref="AW196:AW199"/>
    <mergeCell ref="AX196:AX199"/>
    <mergeCell ref="AY196:AY199"/>
    <mergeCell ref="AM197:AM198"/>
    <mergeCell ref="A200:A203"/>
    <mergeCell ref="B200:F203"/>
    <mergeCell ref="G200:G203"/>
    <mergeCell ref="H200:H203"/>
    <mergeCell ref="I200:I203"/>
    <mergeCell ref="J200:J203"/>
    <mergeCell ref="K200:K203"/>
    <mergeCell ref="L200:L203"/>
    <mergeCell ref="M200:M203"/>
    <mergeCell ref="N200:N203"/>
    <mergeCell ref="O200:O203"/>
    <mergeCell ref="P200:P203"/>
    <mergeCell ref="Q200:Q203"/>
    <mergeCell ref="R200:R203"/>
    <mergeCell ref="S200:S203"/>
    <mergeCell ref="T200:T203"/>
    <mergeCell ref="U200:U203"/>
    <mergeCell ref="V200:V203"/>
    <mergeCell ref="W200:W203"/>
    <mergeCell ref="X200:X203"/>
    <mergeCell ref="Y200:Y203"/>
    <mergeCell ref="Z200:Z203"/>
    <mergeCell ref="AA200:AA203"/>
    <mergeCell ref="AB200:AB203"/>
    <mergeCell ref="AC200:AC203"/>
    <mergeCell ref="AD200:AD203"/>
    <mergeCell ref="AE200:AE203"/>
    <mergeCell ref="AF200:AF203"/>
    <mergeCell ref="AG200:AG203"/>
    <mergeCell ref="AH200:AH203"/>
    <mergeCell ref="AI200:AI203"/>
    <mergeCell ref="AJ200:AJ203"/>
    <mergeCell ref="AK200:AK203"/>
    <mergeCell ref="AL200:AL203"/>
    <mergeCell ref="AO200:AO203"/>
    <mergeCell ref="AP200:AP203"/>
    <mergeCell ref="AQ200:AQ203"/>
    <mergeCell ref="AR200:AR203"/>
    <mergeCell ref="AS200:AS203"/>
    <mergeCell ref="AT200:AT203"/>
    <mergeCell ref="AU200:AU203"/>
    <mergeCell ref="AV200:AV203"/>
    <mergeCell ref="AW200:AW203"/>
    <mergeCell ref="AX200:AX203"/>
    <mergeCell ref="AY200:AY203"/>
    <mergeCell ref="AM201:AM202"/>
    <mergeCell ref="A204:A207"/>
    <mergeCell ref="B204:F207"/>
    <mergeCell ref="G204:G207"/>
    <mergeCell ref="H204:H207"/>
    <mergeCell ref="I204:I207"/>
    <mergeCell ref="J204:J207"/>
    <mergeCell ref="K204:K207"/>
    <mergeCell ref="L204:L207"/>
    <mergeCell ref="M204:M207"/>
    <mergeCell ref="N204:N207"/>
    <mergeCell ref="O204:O207"/>
    <mergeCell ref="P204:P207"/>
    <mergeCell ref="Q204:Q207"/>
    <mergeCell ref="R204:R207"/>
    <mergeCell ref="S204:S207"/>
    <mergeCell ref="T204:T207"/>
    <mergeCell ref="U204:U207"/>
    <mergeCell ref="V204:V207"/>
    <mergeCell ref="W204:W207"/>
    <mergeCell ref="X204:X207"/>
    <mergeCell ref="Y204:Y207"/>
    <mergeCell ref="Z204:Z207"/>
    <mergeCell ref="AA204:AA207"/>
    <mergeCell ref="AB204:AB207"/>
    <mergeCell ref="AC204:AC207"/>
    <mergeCell ref="AD204:AD207"/>
    <mergeCell ref="AE204:AE207"/>
    <mergeCell ref="AF204:AF207"/>
    <mergeCell ref="AG204:AG207"/>
    <mergeCell ref="AH204:AH207"/>
    <mergeCell ref="AI204:AI207"/>
    <mergeCell ref="AJ204:AJ207"/>
    <mergeCell ref="AK204:AK207"/>
    <mergeCell ref="AL204:AL207"/>
    <mergeCell ref="AO204:AO207"/>
    <mergeCell ref="AP204:AP207"/>
    <mergeCell ref="AQ204:AQ207"/>
    <mergeCell ref="AR204:AR207"/>
    <mergeCell ref="AS204:AS207"/>
    <mergeCell ref="AT204:AT207"/>
    <mergeCell ref="AU204:AU207"/>
    <mergeCell ref="AV204:AV207"/>
    <mergeCell ref="AW204:AW207"/>
    <mergeCell ref="AX204:AX207"/>
    <mergeCell ref="AY204:AY207"/>
    <mergeCell ref="AM205:AM206"/>
    <mergeCell ref="A208:A211"/>
    <mergeCell ref="B208:F211"/>
    <mergeCell ref="G208:G211"/>
    <mergeCell ref="H208:H211"/>
    <mergeCell ref="I208:I211"/>
    <mergeCell ref="J208:J211"/>
    <mergeCell ref="K208:K211"/>
    <mergeCell ref="L208:L211"/>
    <mergeCell ref="M208:M211"/>
    <mergeCell ref="N208:N211"/>
    <mergeCell ref="O208:O211"/>
    <mergeCell ref="P208:P211"/>
    <mergeCell ref="Q208:Q211"/>
    <mergeCell ref="R208:R211"/>
    <mergeCell ref="S208:S211"/>
    <mergeCell ref="T208:T211"/>
    <mergeCell ref="U208:U211"/>
    <mergeCell ref="V208:V211"/>
    <mergeCell ref="W208:W211"/>
    <mergeCell ref="X208:X211"/>
    <mergeCell ref="Y208:Y211"/>
    <mergeCell ref="Z208:Z211"/>
    <mergeCell ref="AA208:AA211"/>
    <mergeCell ref="AB208:AB211"/>
    <mergeCell ref="AC208:AC211"/>
    <mergeCell ref="AD208:AD211"/>
    <mergeCell ref="AE208:AE211"/>
    <mergeCell ref="AF208:AF211"/>
    <mergeCell ref="AG208:AG211"/>
    <mergeCell ref="AH208:AH211"/>
    <mergeCell ref="AI208:AI211"/>
    <mergeCell ref="AJ208:AJ211"/>
    <mergeCell ref="AK208:AK211"/>
    <mergeCell ref="AL208:AL211"/>
    <mergeCell ref="AO208:AO211"/>
    <mergeCell ref="AP208:AP211"/>
    <mergeCell ref="AQ208:AQ211"/>
    <mergeCell ref="AR208:AR211"/>
    <mergeCell ref="AS208:AS211"/>
    <mergeCell ref="AT208:AT211"/>
    <mergeCell ref="AU208:AU211"/>
    <mergeCell ref="AV208:AV211"/>
    <mergeCell ref="AW208:AW211"/>
    <mergeCell ref="AX208:AX211"/>
    <mergeCell ref="AY208:AY211"/>
    <mergeCell ref="AM209:AM210"/>
    <mergeCell ref="A212:A215"/>
    <mergeCell ref="B212:F215"/>
    <mergeCell ref="G212:G215"/>
    <mergeCell ref="H212:H215"/>
    <mergeCell ref="I212:I215"/>
    <mergeCell ref="J212:J215"/>
    <mergeCell ref="K212:K215"/>
    <mergeCell ref="L212:L215"/>
    <mergeCell ref="M212:M215"/>
    <mergeCell ref="N212:N215"/>
    <mergeCell ref="O212:O215"/>
    <mergeCell ref="P212:P215"/>
    <mergeCell ref="Q212:Q215"/>
    <mergeCell ref="R212:R215"/>
    <mergeCell ref="S212:S215"/>
    <mergeCell ref="T212:T215"/>
    <mergeCell ref="U212:U215"/>
    <mergeCell ref="V212:V215"/>
    <mergeCell ref="W212:W215"/>
    <mergeCell ref="X212:X215"/>
    <mergeCell ref="Y212:Y215"/>
    <mergeCell ref="Z212:Z215"/>
    <mergeCell ref="AA212:AA215"/>
    <mergeCell ref="AB212:AB215"/>
    <mergeCell ref="AC212:AC215"/>
    <mergeCell ref="AD212:AD215"/>
    <mergeCell ref="AE212:AE215"/>
    <mergeCell ref="AF212:AF215"/>
    <mergeCell ref="AG212:AG215"/>
    <mergeCell ref="AH212:AH215"/>
    <mergeCell ref="AI212:AI215"/>
    <mergeCell ref="AJ212:AJ215"/>
    <mergeCell ref="AK212:AK215"/>
    <mergeCell ref="AL212:AL215"/>
    <mergeCell ref="AO212:AO215"/>
    <mergeCell ref="AP212:AP215"/>
    <mergeCell ref="AQ212:AQ215"/>
    <mergeCell ref="AR212:AR215"/>
    <mergeCell ref="AS212:AS215"/>
    <mergeCell ref="AT212:AT215"/>
    <mergeCell ref="AU212:AU215"/>
    <mergeCell ref="AV212:AV215"/>
    <mergeCell ref="AW212:AW215"/>
    <mergeCell ref="AX212:AX215"/>
    <mergeCell ref="AY212:AY215"/>
    <mergeCell ref="AM213:AM214"/>
    <mergeCell ref="A216:A219"/>
    <mergeCell ref="B216:F219"/>
    <mergeCell ref="G216:G219"/>
    <mergeCell ref="H216:H219"/>
    <mergeCell ref="I216:I219"/>
    <mergeCell ref="J216:J219"/>
    <mergeCell ref="K216:K219"/>
    <mergeCell ref="L216:L219"/>
    <mergeCell ref="M216:M219"/>
    <mergeCell ref="N216:N219"/>
    <mergeCell ref="O216:O219"/>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F216:AF219"/>
    <mergeCell ref="AG216:AG219"/>
    <mergeCell ref="AH216:AH219"/>
    <mergeCell ref="AI216:AI219"/>
    <mergeCell ref="AJ216:AJ219"/>
    <mergeCell ref="AK216:AK219"/>
    <mergeCell ref="AL216:AL219"/>
    <mergeCell ref="AO216:AO219"/>
    <mergeCell ref="AP216:AP219"/>
    <mergeCell ref="AQ216:AQ219"/>
    <mergeCell ref="AR216:AR219"/>
    <mergeCell ref="AS216:AS219"/>
    <mergeCell ref="AT216:AT219"/>
    <mergeCell ref="AU216:AU219"/>
    <mergeCell ref="AV216:AV219"/>
    <mergeCell ref="AW216:AW219"/>
    <mergeCell ref="AX216:AX219"/>
    <mergeCell ref="AY216:AY219"/>
    <mergeCell ref="AM217:AM218"/>
    <mergeCell ref="A220:A223"/>
    <mergeCell ref="B220:F223"/>
    <mergeCell ref="G220:G223"/>
    <mergeCell ref="H220:H223"/>
    <mergeCell ref="I220:I223"/>
    <mergeCell ref="J220:J223"/>
    <mergeCell ref="K220:K223"/>
    <mergeCell ref="L220:L223"/>
    <mergeCell ref="M220:M223"/>
    <mergeCell ref="N220:N223"/>
    <mergeCell ref="O220:O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F220:AF223"/>
    <mergeCell ref="AG220:AG223"/>
    <mergeCell ref="AH220:AH223"/>
    <mergeCell ref="AI220:AI223"/>
    <mergeCell ref="AJ220:AJ223"/>
    <mergeCell ref="AK220:AK223"/>
    <mergeCell ref="AL220:AL223"/>
    <mergeCell ref="AO220:AO223"/>
    <mergeCell ref="AP220:AP223"/>
    <mergeCell ref="AQ220:AQ223"/>
    <mergeCell ref="AR220:AR223"/>
    <mergeCell ref="AS220:AS223"/>
    <mergeCell ref="AT220:AT223"/>
    <mergeCell ref="AU220:AU223"/>
    <mergeCell ref="AV220:AV223"/>
    <mergeCell ref="AW220:AW223"/>
    <mergeCell ref="AX220:AX223"/>
    <mergeCell ref="AY220:AY223"/>
    <mergeCell ref="AM221:AM222"/>
    <mergeCell ref="A224:A227"/>
    <mergeCell ref="B224:F227"/>
    <mergeCell ref="G224:G227"/>
    <mergeCell ref="H224:H227"/>
    <mergeCell ref="I224:I227"/>
    <mergeCell ref="J224:J227"/>
    <mergeCell ref="K224:K227"/>
    <mergeCell ref="L224:L227"/>
    <mergeCell ref="M224:M227"/>
    <mergeCell ref="N224:N227"/>
    <mergeCell ref="O224:O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F224:AF227"/>
    <mergeCell ref="AG224:AG227"/>
    <mergeCell ref="AH224:AH227"/>
    <mergeCell ref="AI224:AI227"/>
    <mergeCell ref="AJ224:AJ227"/>
    <mergeCell ref="AK224:AK227"/>
    <mergeCell ref="AL224:AL227"/>
    <mergeCell ref="AO224:AO227"/>
    <mergeCell ref="AP224:AP227"/>
    <mergeCell ref="AQ224:AQ227"/>
    <mergeCell ref="AR224:AR227"/>
    <mergeCell ref="AS224:AS227"/>
    <mergeCell ref="AT224:AT227"/>
    <mergeCell ref="AU224:AU227"/>
    <mergeCell ref="AV224:AV227"/>
    <mergeCell ref="AW224:AW227"/>
    <mergeCell ref="AX224:AX227"/>
    <mergeCell ref="AY224:AY227"/>
    <mergeCell ref="AM225:AM226"/>
    <mergeCell ref="A228:A231"/>
    <mergeCell ref="B228:F231"/>
    <mergeCell ref="G228:G231"/>
    <mergeCell ref="H228:H231"/>
    <mergeCell ref="I228:I231"/>
    <mergeCell ref="J228:J231"/>
    <mergeCell ref="K228:K231"/>
    <mergeCell ref="L228:L231"/>
    <mergeCell ref="M228:M231"/>
    <mergeCell ref="N228:N231"/>
    <mergeCell ref="O228:O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F228:AF231"/>
    <mergeCell ref="AG228:AG231"/>
    <mergeCell ref="AH228:AH231"/>
    <mergeCell ref="AI228:AI231"/>
    <mergeCell ref="AJ228:AJ231"/>
    <mergeCell ref="AK228:AK231"/>
    <mergeCell ref="AL228:AL231"/>
    <mergeCell ref="AO228:AO231"/>
    <mergeCell ref="AP228:AP231"/>
    <mergeCell ref="AQ228:AQ231"/>
    <mergeCell ref="AR228:AR231"/>
    <mergeCell ref="AS228:AS231"/>
    <mergeCell ref="AT228:AT231"/>
    <mergeCell ref="AU228:AU231"/>
    <mergeCell ref="AV228:AV231"/>
    <mergeCell ref="AW228:AW231"/>
    <mergeCell ref="AX228:AX231"/>
    <mergeCell ref="AY228:AY231"/>
    <mergeCell ref="AM229:AM230"/>
    <mergeCell ref="A232:A235"/>
    <mergeCell ref="B232:F235"/>
    <mergeCell ref="G232:G235"/>
    <mergeCell ref="H232:H235"/>
    <mergeCell ref="I232:I235"/>
    <mergeCell ref="J232:J235"/>
    <mergeCell ref="K232:K235"/>
    <mergeCell ref="L232:L235"/>
    <mergeCell ref="M232:M235"/>
    <mergeCell ref="N232:N235"/>
    <mergeCell ref="O232:O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F232:AF235"/>
    <mergeCell ref="AG232:AG235"/>
    <mergeCell ref="AH232:AH235"/>
    <mergeCell ref="AI232:AI235"/>
    <mergeCell ref="AJ232:AJ235"/>
    <mergeCell ref="AK232:AK235"/>
    <mergeCell ref="AL232:AL235"/>
    <mergeCell ref="AO232:AO235"/>
    <mergeCell ref="AP232:AP235"/>
    <mergeCell ref="AQ232:AQ235"/>
    <mergeCell ref="AR232:AR235"/>
    <mergeCell ref="AS232:AS235"/>
    <mergeCell ref="AT232:AT235"/>
    <mergeCell ref="AU232:AU235"/>
    <mergeCell ref="AV232:AV235"/>
    <mergeCell ref="AW232:AW235"/>
    <mergeCell ref="AX232:AX235"/>
    <mergeCell ref="AY232:AY235"/>
    <mergeCell ref="AM233:AM234"/>
    <mergeCell ref="A236:A239"/>
    <mergeCell ref="B236:F239"/>
    <mergeCell ref="G236:G239"/>
    <mergeCell ref="H236:H239"/>
    <mergeCell ref="I236:I239"/>
    <mergeCell ref="J236:J239"/>
    <mergeCell ref="K236:K239"/>
    <mergeCell ref="L236:L239"/>
    <mergeCell ref="M236:M239"/>
    <mergeCell ref="N236:N239"/>
    <mergeCell ref="O236:O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F236:AF239"/>
    <mergeCell ref="AG236:AG239"/>
    <mergeCell ref="AH236:AH239"/>
    <mergeCell ref="AI236:AI239"/>
    <mergeCell ref="AJ236:AJ239"/>
    <mergeCell ref="AK236:AK239"/>
    <mergeCell ref="AL236:AL239"/>
    <mergeCell ref="AO236:AO239"/>
    <mergeCell ref="AP236:AP239"/>
    <mergeCell ref="AQ236:AQ239"/>
    <mergeCell ref="AR236:AR239"/>
    <mergeCell ref="AS236:AS239"/>
    <mergeCell ref="AT236:AT239"/>
    <mergeCell ref="AU236:AU239"/>
    <mergeCell ref="AV236:AV239"/>
    <mergeCell ref="AW236:AW239"/>
    <mergeCell ref="AX236:AX239"/>
    <mergeCell ref="AY236:AY239"/>
    <mergeCell ref="AM237:AM238"/>
    <mergeCell ref="A240:A243"/>
    <mergeCell ref="B240:F243"/>
    <mergeCell ref="G240:G243"/>
    <mergeCell ref="H240:H243"/>
    <mergeCell ref="I240:I243"/>
    <mergeCell ref="J240:J243"/>
    <mergeCell ref="K240:K243"/>
    <mergeCell ref="L240:L243"/>
    <mergeCell ref="M240:M243"/>
    <mergeCell ref="N240:N243"/>
    <mergeCell ref="O240:O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F240:AF243"/>
    <mergeCell ref="AG240:AG243"/>
    <mergeCell ref="AH240:AH243"/>
    <mergeCell ref="AI240:AI243"/>
    <mergeCell ref="AJ240:AJ243"/>
    <mergeCell ref="AK240:AK243"/>
    <mergeCell ref="AL240:AL243"/>
    <mergeCell ref="AO240:AO243"/>
    <mergeCell ref="AP240:AP243"/>
    <mergeCell ref="AQ240:AQ243"/>
    <mergeCell ref="AR240:AR243"/>
    <mergeCell ref="AS240:AS243"/>
    <mergeCell ref="AT240:AT243"/>
    <mergeCell ref="AU240:AU243"/>
    <mergeCell ref="AV240:AV243"/>
    <mergeCell ref="AW240:AW243"/>
    <mergeCell ref="AX240:AX243"/>
    <mergeCell ref="AY240:AY243"/>
    <mergeCell ref="AM241:AM242"/>
    <mergeCell ref="A244:A247"/>
    <mergeCell ref="B244:F247"/>
    <mergeCell ref="G244:G247"/>
    <mergeCell ref="H244:H247"/>
    <mergeCell ref="I244:I247"/>
    <mergeCell ref="J244:J247"/>
    <mergeCell ref="K244:K247"/>
    <mergeCell ref="L244:L247"/>
    <mergeCell ref="M244:M247"/>
    <mergeCell ref="N244:N247"/>
    <mergeCell ref="O244:O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F244:AF247"/>
    <mergeCell ref="AG244:AG247"/>
    <mergeCell ref="AH244:AH247"/>
    <mergeCell ref="AI244:AI247"/>
    <mergeCell ref="AJ244:AJ247"/>
    <mergeCell ref="AK244:AK247"/>
    <mergeCell ref="AL244:AL247"/>
    <mergeCell ref="AO244:AO247"/>
    <mergeCell ref="AP244:AP247"/>
    <mergeCell ref="AQ244:AQ247"/>
    <mergeCell ref="AR244:AR247"/>
    <mergeCell ref="AS244:AS247"/>
    <mergeCell ref="AT244:AT247"/>
    <mergeCell ref="AU244:AU247"/>
    <mergeCell ref="AV244:AV247"/>
    <mergeCell ref="AW244:AW247"/>
    <mergeCell ref="AX244:AX247"/>
    <mergeCell ref="AY244:AY247"/>
    <mergeCell ref="AM245:AM246"/>
    <mergeCell ref="A248:A251"/>
    <mergeCell ref="B248:F251"/>
    <mergeCell ref="G248:G251"/>
    <mergeCell ref="H248:H251"/>
    <mergeCell ref="I248:I251"/>
    <mergeCell ref="J248:J251"/>
    <mergeCell ref="K248:K251"/>
    <mergeCell ref="L248:L251"/>
    <mergeCell ref="M248:M251"/>
    <mergeCell ref="N248:N251"/>
    <mergeCell ref="O248:O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F248:AF251"/>
    <mergeCell ref="AG248:AG251"/>
    <mergeCell ref="AH248:AH251"/>
    <mergeCell ref="AI248:AI251"/>
    <mergeCell ref="AJ248:AJ251"/>
    <mergeCell ref="AK248:AK251"/>
    <mergeCell ref="AL248:AL251"/>
    <mergeCell ref="AO248:AO251"/>
    <mergeCell ref="AP248:AP251"/>
    <mergeCell ref="AQ248:AQ251"/>
    <mergeCell ref="AR248:AR251"/>
    <mergeCell ref="AS248:AS251"/>
    <mergeCell ref="AT248:AT251"/>
    <mergeCell ref="AU248:AU251"/>
    <mergeCell ref="AV248:AV251"/>
    <mergeCell ref="AW248:AW251"/>
    <mergeCell ref="AX248:AX251"/>
    <mergeCell ref="AY248:AY251"/>
    <mergeCell ref="AM249:AM250"/>
    <mergeCell ref="A252:A255"/>
    <mergeCell ref="B252:F255"/>
    <mergeCell ref="G252:G255"/>
    <mergeCell ref="H252:H255"/>
    <mergeCell ref="I252:I255"/>
    <mergeCell ref="J252:J255"/>
    <mergeCell ref="K252:K255"/>
    <mergeCell ref="L252:L255"/>
    <mergeCell ref="M252:M255"/>
    <mergeCell ref="N252:N255"/>
    <mergeCell ref="O252:O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F252:AF255"/>
    <mergeCell ref="AG252:AG255"/>
    <mergeCell ref="AH252:AH255"/>
    <mergeCell ref="AI252:AI255"/>
    <mergeCell ref="AJ252:AJ255"/>
    <mergeCell ref="AK252:AK255"/>
    <mergeCell ref="AL252:AL255"/>
    <mergeCell ref="AO252:AO255"/>
    <mergeCell ref="AP252:AP255"/>
    <mergeCell ref="AQ252:AQ255"/>
    <mergeCell ref="AR252:AR255"/>
    <mergeCell ref="AS252:AS255"/>
    <mergeCell ref="AT252:AT255"/>
    <mergeCell ref="AU252:AU255"/>
    <mergeCell ref="AV252:AV255"/>
    <mergeCell ref="AW252:AW255"/>
    <mergeCell ref="AX252:AX255"/>
    <mergeCell ref="AY252:AY255"/>
    <mergeCell ref="AM253:AM254"/>
    <mergeCell ref="A256:A259"/>
    <mergeCell ref="B256:F259"/>
    <mergeCell ref="G256:G259"/>
    <mergeCell ref="H256:H259"/>
    <mergeCell ref="I256:I259"/>
    <mergeCell ref="J256:J259"/>
    <mergeCell ref="K256:K259"/>
    <mergeCell ref="L256:L259"/>
    <mergeCell ref="M256:M259"/>
    <mergeCell ref="N256:N259"/>
    <mergeCell ref="O256:O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F256:AF259"/>
    <mergeCell ref="AG256:AG259"/>
    <mergeCell ref="AH256:AH259"/>
    <mergeCell ref="AI256:AI259"/>
    <mergeCell ref="AJ256:AJ259"/>
    <mergeCell ref="AK256:AK259"/>
    <mergeCell ref="AL256:AL259"/>
    <mergeCell ref="AO256:AO259"/>
    <mergeCell ref="AP256:AP259"/>
    <mergeCell ref="AQ256:AQ259"/>
    <mergeCell ref="AR256:AR259"/>
    <mergeCell ref="AS256:AS259"/>
    <mergeCell ref="AT256:AT259"/>
    <mergeCell ref="AU256:AU259"/>
    <mergeCell ref="AV256:AV259"/>
    <mergeCell ref="AW256:AW259"/>
    <mergeCell ref="AX256:AX259"/>
    <mergeCell ref="AY256:AY259"/>
    <mergeCell ref="AM257:AM258"/>
    <mergeCell ref="A260:A263"/>
    <mergeCell ref="B260:F263"/>
    <mergeCell ref="G260:G263"/>
    <mergeCell ref="H260:H263"/>
    <mergeCell ref="I260:I263"/>
    <mergeCell ref="J260:J263"/>
    <mergeCell ref="K260:K263"/>
    <mergeCell ref="L260:L263"/>
    <mergeCell ref="M260:M263"/>
    <mergeCell ref="N260:N263"/>
    <mergeCell ref="O260:O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F260:AF263"/>
    <mergeCell ref="AG260:AG263"/>
    <mergeCell ref="AH260:AH263"/>
    <mergeCell ref="AI260:AI263"/>
    <mergeCell ref="AJ260:AJ263"/>
    <mergeCell ref="AK260:AK263"/>
    <mergeCell ref="AL260:AL263"/>
    <mergeCell ref="AO260:AO263"/>
    <mergeCell ref="AP260:AP263"/>
    <mergeCell ref="AQ260:AQ263"/>
    <mergeCell ref="AR260:AR263"/>
    <mergeCell ref="AS260:AS263"/>
    <mergeCell ref="AT260:AT263"/>
    <mergeCell ref="AU260:AU263"/>
    <mergeCell ref="AV260:AV263"/>
    <mergeCell ref="AW260:AW263"/>
    <mergeCell ref="AX260:AX263"/>
    <mergeCell ref="AY260:AY263"/>
    <mergeCell ref="AM261:AM262"/>
    <mergeCell ref="A264:A267"/>
    <mergeCell ref="B264:F267"/>
    <mergeCell ref="G264:G267"/>
    <mergeCell ref="H264:H267"/>
    <mergeCell ref="I264:I267"/>
    <mergeCell ref="J264:J267"/>
    <mergeCell ref="K264:K267"/>
    <mergeCell ref="L264:L267"/>
    <mergeCell ref="M264:M267"/>
    <mergeCell ref="N264:N267"/>
    <mergeCell ref="O264:O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F264:AF267"/>
    <mergeCell ref="AG264:AG267"/>
    <mergeCell ref="AH264:AH267"/>
    <mergeCell ref="AI264:AI267"/>
    <mergeCell ref="AJ264:AJ267"/>
    <mergeCell ref="AK264:AK267"/>
    <mergeCell ref="AL264:AL267"/>
    <mergeCell ref="AO264:AO267"/>
    <mergeCell ref="AP264:AP267"/>
    <mergeCell ref="AQ264:AQ267"/>
    <mergeCell ref="AR264:AR267"/>
    <mergeCell ref="AS264:AS267"/>
    <mergeCell ref="AT264:AT267"/>
    <mergeCell ref="AU264:AU267"/>
    <mergeCell ref="AV264:AV267"/>
    <mergeCell ref="AW264:AW267"/>
    <mergeCell ref="AX264:AX267"/>
    <mergeCell ref="AY264:AY267"/>
    <mergeCell ref="AM265:AM266"/>
    <mergeCell ref="A268:A271"/>
    <mergeCell ref="B268:F271"/>
    <mergeCell ref="G268:G271"/>
    <mergeCell ref="H268:H271"/>
    <mergeCell ref="I268:I271"/>
    <mergeCell ref="J268:J271"/>
    <mergeCell ref="K268:K271"/>
    <mergeCell ref="L268:L271"/>
    <mergeCell ref="M268:M271"/>
    <mergeCell ref="N268:N271"/>
    <mergeCell ref="O268:O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F268:AF271"/>
    <mergeCell ref="AG268:AG271"/>
    <mergeCell ref="AH268:AH271"/>
    <mergeCell ref="AI268:AI271"/>
    <mergeCell ref="AJ268:AJ271"/>
    <mergeCell ref="AK268:AK271"/>
    <mergeCell ref="AL268:AL271"/>
    <mergeCell ref="AO268:AO271"/>
    <mergeCell ref="AP268:AP271"/>
    <mergeCell ref="AQ268:AQ271"/>
    <mergeCell ref="AR268:AR271"/>
    <mergeCell ref="AS268:AS271"/>
    <mergeCell ref="AT268:AT271"/>
    <mergeCell ref="AU268:AU271"/>
    <mergeCell ref="AV268:AV271"/>
    <mergeCell ref="AW268:AW271"/>
    <mergeCell ref="AX268:AX271"/>
    <mergeCell ref="AY268:AY271"/>
    <mergeCell ref="AM269:AM270"/>
    <mergeCell ref="A272:A275"/>
    <mergeCell ref="B272:F275"/>
    <mergeCell ref="G272:G275"/>
    <mergeCell ref="H272:H275"/>
    <mergeCell ref="I272:I275"/>
    <mergeCell ref="J272:J275"/>
    <mergeCell ref="K272:K275"/>
    <mergeCell ref="L272:L275"/>
    <mergeCell ref="M272:M275"/>
    <mergeCell ref="N272:N275"/>
    <mergeCell ref="O272:O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F272:AF275"/>
    <mergeCell ref="AG272:AG275"/>
    <mergeCell ref="AH272:AH275"/>
    <mergeCell ref="AI272:AI275"/>
    <mergeCell ref="AJ272:AJ275"/>
    <mergeCell ref="AK272:AK275"/>
    <mergeCell ref="AL272:AL275"/>
    <mergeCell ref="AO272:AO275"/>
    <mergeCell ref="AP272:AP275"/>
    <mergeCell ref="AQ272:AQ275"/>
    <mergeCell ref="AR272:AR275"/>
    <mergeCell ref="AS272:AS275"/>
    <mergeCell ref="AT272:AT275"/>
    <mergeCell ref="AU272:AU275"/>
    <mergeCell ref="AV272:AV275"/>
    <mergeCell ref="AW272:AW275"/>
    <mergeCell ref="AX272:AX275"/>
    <mergeCell ref="AY272:AY275"/>
    <mergeCell ref="AM273:AM274"/>
    <mergeCell ref="A276:A279"/>
    <mergeCell ref="B276:F279"/>
    <mergeCell ref="G276:G279"/>
    <mergeCell ref="H276:H279"/>
    <mergeCell ref="I276:I279"/>
    <mergeCell ref="J276:J279"/>
    <mergeCell ref="K276:K279"/>
    <mergeCell ref="L276:L279"/>
    <mergeCell ref="M276:M279"/>
    <mergeCell ref="N276:N279"/>
    <mergeCell ref="O276:O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F276:AF279"/>
    <mergeCell ref="AG276:AG279"/>
    <mergeCell ref="AH276:AH279"/>
    <mergeCell ref="AI276:AI279"/>
    <mergeCell ref="AJ276:AJ279"/>
    <mergeCell ref="AK276:AK279"/>
    <mergeCell ref="AL276:AL279"/>
    <mergeCell ref="AO276:AO279"/>
    <mergeCell ref="AP276:AP279"/>
    <mergeCell ref="AQ276:AQ279"/>
    <mergeCell ref="AR276:AR279"/>
    <mergeCell ref="AS276:AS279"/>
    <mergeCell ref="AT276:AT279"/>
    <mergeCell ref="AU276:AU279"/>
    <mergeCell ref="AV276:AV279"/>
    <mergeCell ref="AW276:AW279"/>
    <mergeCell ref="AX276:AX279"/>
    <mergeCell ref="AY276:AY279"/>
    <mergeCell ref="AM277:AM278"/>
    <mergeCell ref="A280:A283"/>
    <mergeCell ref="B280:F283"/>
    <mergeCell ref="G280:G283"/>
    <mergeCell ref="H280:H283"/>
    <mergeCell ref="I280:I283"/>
    <mergeCell ref="J280:J283"/>
    <mergeCell ref="K280:K283"/>
    <mergeCell ref="L280:L283"/>
    <mergeCell ref="M280:M283"/>
    <mergeCell ref="N280:N283"/>
    <mergeCell ref="O280:O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F280:AF283"/>
    <mergeCell ref="AG280:AG283"/>
    <mergeCell ref="AH280:AH283"/>
    <mergeCell ref="AI280:AI283"/>
    <mergeCell ref="AJ280:AJ283"/>
    <mergeCell ref="AK280:AK283"/>
    <mergeCell ref="AL280:AL283"/>
    <mergeCell ref="AO280:AO283"/>
    <mergeCell ref="AP280:AP283"/>
    <mergeCell ref="AQ280:AQ283"/>
    <mergeCell ref="AR280:AR283"/>
    <mergeCell ref="AS280:AS283"/>
    <mergeCell ref="AT280:AT283"/>
    <mergeCell ref="AU280:AU283"/>
    <mergeCell ref="AV280:AV283"/>
    <mergeCell ref="AW280:AW283"/>
    <mergeCell ref="AX280:AX283"/>
    <mergeCell ref="AY280:AY283"/>
    <mergeCell ref="AM281:AM282"/>
    <mergeCell ref="A284:A287"/>
    <mergeCell ref="B284:F287"/>
    <mergeCell ref="G284:G287"/>
    <mergeCell ref="H284:H287"/>
    <mergeCell ref="I284:I287"/>
    <mergeCell ref="J284:J287"/>
    <mergeCell ref="K284:K287"/>
    <mergeCell ref="L284:L287"/>
    <mergeCell ref="M284:M287"/>
    <mergeCell ref="N284:N287"/>
    <mergeCell ref="O284:O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F284:AF287"/>
    <mergeCell ref="AG284:AG287"/>
    <mergeCell ref="AH284:AH287"/>
    <mergeCell ref="AI284:AI287"/>
    <mergeCell ref="AJ284:AJ287"/>
    <mergeCell ref="AK284:AK287"/>
    <mergeCell ref="AL284:AL287"/>
    <mergeCell ref="AO284:AO287"/>
    <mergeCell ref="AP284:AP287"/>
    <mergeCell ref="AQ284:AQ287"/>
    <mergeCell ref="AR284:AR287"/>
    <mergeCell ref="AS284:AS287"/>
    <mergeCell ref="AT284:AT287"/>
    <mergeCell ref="AU284:AU287"/>
    <mergeCell ref="AV284:AV287"/>
    <mergeCell ref="AW284:AW287"/>
    <mergeCell ref="AX284:AX287"/>
    <mergeCell ref="AY284:AY287"/>
    <mergeCell ref="AM285:AM286"/>
    <mergeCell ref="A288:A291"/>
    <mergeCell ref="B288:F291"/>
    <mergeCell ref="G288:G291"/>
    <mergeCell ref="H288:H291"/>
    <mergeCell ref="I288:I291"/>
    <mergeCell ref="J288:J291"/>
    <mergeCell ref="K288:K291"/>
    <mergeCell ref="L288:L291"/>
    <mergeCell ref="M288:M291"/>
    <mergeCell ref="N288:N291"/>
    <mergeCell ref="O288:O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F288:AF291"/>
    <mergeCell ref="AG288:AG291"/>
    <mergeCell ref="AH288:AH291"/>
    <mergeCell ref="AI288:AI291"/>
    <mergeCell ref="AJ288:AJ291"/>
    <mergeCell ref="AK288:AK291"/>
    <mergeCell ref="AL288:AL291"/>
    <mergeCell ref="AO288:AO291"/>
    <mergeCell ref="AP288:AP291"/>
    <mergeCell ref="AQ288:AQ291"/>
    <mergeCell ref="AR288:AR291"/>
    <mergeCell ref="AS288:AS291"/>
    <mergeCell ref="AT288:AT291"/>
    <mergeCell ref="AU288:AU291"/>
    <mergeCell ref="AV288:AV291"/>
    <mergeCell ref="AW288:AW291"/>
    <mergeCell ref="AX288:AX291"/>
    <mergeCell ref="AY288:AY291"/>
    <mergeCell ref="AM289:AM290"/>
    <mergeCell ref="A292:A295"/>
    <mergeCell ref="B292:F295"/>
    <mergeCell ref="G292:G295"/>
    <mergeCell ref="H292:H295"/>
    <mergeCell ref="I292:I295"/>
    <mergeCell ref="J292:J295"/>
    <mergeCell ref="K292:K295"/>
    <mergeCell ref="L292:L295"/>
    <mergeCell ref="M292:M295"/>
    <mergeCell ref="N292:N295"/>
    <mergeCell ref="O292:O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F292:AF295"/>
    <mergeCell ref="AG292:AG295"/>
    <mergeCell ref="AH292:AH295"/>
    <mergeCell ref="AI292:AI295"/>
    <mergeCell ref="AJ292:AJ295"/>
    <mergeCell ref="AK292:AK295"/>
    <mergeCell ref="AL292:AL295"/>
    <mergeCell ref="AO292:AO295"/>
    <mergeCell ref="AP292:AP295"/>
    <mergeCell ref="AQ292:AQ295"/>
    <mergeCell ref="AR292:AR295"/>
    <mergeCell ref="AS292:AS295"/>
    <mergeCell ref="AT292:AT295"/>
    <mergeCell ref="AU292:AU295"/>
    <mergeCell ref="AV292:AV295"/>
    <mergeCell ref="AW292:AW295"/>
    <mergeCell ref="AX292:AX295"/>
    <mergeCell ref="AY292:AY295"/>
    <mergeCell ref="AM293:AM294"/>
    <mergeCell ref="A296:A299"/>
    <mergeCell ref="B296:F299"/>
    <mergeCell ref="G296:G299"/>
    <mergeCell ref="H296:H299"/>
    <mergeCell ref="I296:I299"/>
    <mergeCell ref="J296:J299"/>
    <mergeCell ref="K296:K299"/>
    <mergeCell ref="L296:L299"/>
    <mergeCell ref="M296:M299"/>
    <mergeCell ref="N296:N299"/>
    <mergeCell ref="O296:O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F296:AF299"/>
    <mergeCell ref="AG296:AG299"/>
    <mergeCell ref="AH296:AH299"/>
    <mergeCell ref="AI296:AI299"/>
    <mergeCell ref="AJ296:AJ299"/>
    <mergeCell ref="AK296:AK299"/>
    <mergeCell ref="AL296:AL299"/>
    <mergeCell ref="AO296:AO299"/>
    <mergeCell ref="AP296:AP299"/>
    <mergeCell ref="AQ296:AQ299"/>
    <mergeCell ref="AR296:AR299"/>
    <mergeCell ref="AS296:AS299"/>
    <mergeCell ref="AT296:AT299"/>
    <mergeCell ref="AU296:AU299"/>
    <mergeCell ref="AV296:AV299"/>
    <mergeCell ref="AW296:AW299"/>
    <mergeCell ref="AX296:AX299"/>
    <mergeCell ref="AY296:AY299"/>
    <mergeCell ref="AM297:AM298"/>
    <mergeCell ref="A300:A303"/>
    <mergeCell ref="B300:F303"/>
    <mergeCell ref="G300:G303"/>
    <mergeCell ref="H300:H303"/>
    <mergeCell ref="I300:I303"/>
    <mergeCell ref="J300:J303"/>
    <mergeCell ref="K300:K303"/>
    <mergeCell ref="L300:L303"/>
    <mergeCell ref="M300:M303"/>
    <mergeCell ref="N300:N303"/>
    <mergeCell ref="O300:O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F300:AF303"/>
    <mergeCell ref="AG300:AG303"/>
    <mergeCell ref="AH300:AH303"/>
    <mergeCell ref="AI300:AI303"/>
    <mergeCell ref="AJ300:AJ303"/>
    <mergeCell ref="AK300:AK303"/>
    <mergeCell ref="AL300:AL303"/>
    <mergeCell ref="AO300:AO303"/>
    <mergeCell ref="AP300:AP303"/>
    <mergeCell ref="AQ300:AQ303"/>
    <mergeCell ref="AR300:AR303"/>
    <mergeCell ref="AS300:AS303"/>
    <mergeCell ref="AT300:AT303"/>
    <mergeCell ref="AU300:AU303"/>
    <mergeCell ref="AV300:AV303"/>
    <mergeCell ref="AW300:AW303"/>
    <mergeCell ref="AX300:AX303"/>
    <mergeCell ref="AY300:AY303"/>
    <mergeCell ref="AM301:AM302"/>
    <mergeCell ref="A304:A307"/>
    <mergeCell ref="B304:F307"/>
    <mergeCell ref="G304:G307"/>
    <mergeCell ref="H304:H307"/>
    <mergeCell ref="I304:I307"/>
    <mergeCell ref="J304:J307"/>
    <mergeCell ref="K304:K307"/>
    <mergeCell ref="L304:L307"/>
    <mergeCell ref="M304:M307"/>
    <mergeCell ref="N304:N307"/>
    <mergeCell ref="O304:O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F304:AF307"/>
    <mergeCell ref="AG304:AG307"/>
    <mergeCell ref="AH304:AH307"/>
    <mergeCell ref="AI304:AI307"/>
    <mergeCell ref="AJ304:AJ307"/>
    <mergeCell ref="AK304:AK307"/>
    <mergeCell ref="AL304:AL307"/>
    <mergeCell ref="AO304:AO307"/>
    <mergeCell ref="AP304:AP307"/>
    <mergeCell ref="AQ304:AQ307"/>
    <mergeCell ref="AR304:AR307"/>
    <mergeCell ref="AS304:AS307"/>
    <mergeCell ref="AT304:AT307"/>
    <mergeCell ref="AU304:AU307"/>
    <mergeCell ref="AV304:AV307"/>
    <mergeCell ref="AW304:AW307"/>
    <mergeCell ref="AX304:AX307"/>
    <mergeCell ref="AY304:AY307"/>
    <mergeCell ref="AM305:AM306"/>
    <mergeCell ref="A308:A311"/>
    <mergeCell ref="B308:F311"/>
    <mergeCell ref="G308:G311"/>
    <mergeCell ref="H308:H311"/>
    <mergeCell ref="I308:I311"/>
    <mergeCell ref="J308:J311"/>
    <mergeCell ref="K308:K311"/>
    <mergeCell ref="L308:L311"/>
    <mergeCell ref="M308:M311"/>
    <mergeCell ref="N308:N311"/>
    <mergeCell ref="O308:O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F308:AF311"/>
    <mergeCell ref="AG308:AG311"/>
    <mergeCell ref="AH308:AH311"/>
    <mergeCell ref="AI308:AI311"/>
    <mergeCell ref="AJ308:AJ311"/>
    <mergeCell ref="AK308:AK311"/>
    <mergeCell ref="AL308:AL311"/>
    <mergeCell ref="AO308:AO311"/>
    <mergeCell ref="AP308:AP311"/>
    <mergeCell ref="AQ308:AQ311"/>
    <mergeCell ref="AR308:AR311"/>
    <mergeCell ref="AS308:AS311"/>
    <mergeCell ref="AT308:AT311"/>
    <mergeCell ref="AU308:AU311"/>
    <mergeCell ref="AV308:AV311"/>
    <mergeCell ref="AW308:AW311"/>
    <mergeCell ref="AX308:AX311"/>
    <mergeCell ref="AY308:AY311"/>
    <mergeCell ref="AM309:AM310"/>
    <mergeCell ref="A312:A315"/>
    <mergeCell ref="B312:F315"/>
    <mergeCell ref="G312:G315"/>
    <mergeCell ref="H312:H315"/>
    <mergeCell ref="I312:I315"/>
    <mergeCell ref="J312:J315"/>
    <mergeCell ref="K312:K315"/>
    <mergeCell ref="L312:L315"/>
    <mergeCell ref="M312:M315"/>
    <mergeCell ref="N312:N315"/>
    <mergeCell ref="O312:O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F312:AF315"/>
    <mergeCell ref="AG312:AG315"/>
    <mergeCell ref="AH312:AH315"/>
    <mergeCell ref="AI312:AI315"/>
    <mergeCell ref="AJ312:AJ315"/>
    <mergeCell ref="AK312:AK315"/>
    <mergeCell ref="AL312:AL315"/>
    <mergeCell ref="AO312:AO315"/>
    <mergeCell ref="AP312:AP315"/>
    <mergeCell ref="AQ312:AQ315"/>
    <mergeCell ref="AR312:AR315"/>
    <mergeCell ref="AS312:AS315"/>
    <mergeCell ref="AT312:AT315"/>
    <mergeCell ref="AU312:AU315"/>
    <mergeCell ref="AV312:AV315"/>
    <mergeCell ref="AW312:AW315"/>
    <mergeCell ref="AX312:AX315"/>
    <mergeCell ref="AY312:AY315"/>
    <mergeCell ref="AM313:AM314"/>
    <mergeCell ref="A316:A319"/>
    <mergeCell ref="B316:F319"/>
    <mergeCell ref="G316:G319"/>
    <mergeCell ref="H316:H319"/>
    <mergeCell ref="I316:I319"/>
    <mergeCell ref="J316:J319"/>
    <mergeCell ref="K316:K319"/>
    <mergeCell ref="L316:L319"/>
    <mergeCell ref="M316:M319"/>
    <mergeCell ref="N316:N319"/>
    <mergeCell ref="O316:O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F316:AF319"/>
    <mergeCell ref="AG316:AG319"/>
    <mergeCell ref="AH316:AH319"/>
    <mergeCell ref="AI316:AI319"/>
    <mergeCell ref="AJ316:AJ319"/>
    <mergeCell ref="AK316:AK319"/>
    <mergeCell ref="AL316:AL319"/>
    <mergeCell ref="AO316:AO319"/>
    <mergeCell ref="AP316:AP319"/>
    <mergeCell ref="AQ316:AQ319"/>
    <mergeCell ref="AR316:AR319"/>
    <mergeCell ref="AS316:AS319"/>
    <mergeCell ref="AT316:AT319"/>
    <mergeCell ref="AU316:AU319"/>
    <mergeCell ref="AV316:AV319"/>
    <mergeCell ref="AW316:AW319"/>
    <mergeCell ref="AX316:AX319"/>
    <mergeCell ref="AY316:AY319"/>
    <mergeCell ref="AM317:AM318"/>
    <mergeCell ref="A320:A323"/>
    <mergeCell ref="B320:F323"/>
    <mergeCell ref="G320:G323"/>
    <mergeCell ref="H320:H323"/>
    <mergeCell ref="I320:I323"/>
    <mergeCell ref="J320:J323"/>
    <mergeCell ref="K320:K323"/>
    <mergeCell ref="L320:L323"/>
    <mergeCell ref="M320:M323"/>
    <mergeCell ref="N320:N323"/>
    <mergeCell ref="O320:O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F320:AF323"/>
    <mergeCell ref="AG320:AG323"/>
    <mergeCell ref="AH320:AH323"/>
    <mergeCell ref="AI320:AI323"/>
    <mergeCell ref="AJ320:AJ323"/>
    <mergeCell ref="AK320:AK323"/>
    <mergeCell ref="AL320:AL323"/>
    <mergeCell ref="AO320:AO323"/>
    <mergeCell ref="AP320:AP323"/>
    <mergeCell ref="AQ320:AQ323"/>
    <mergeCell ref="AR320:AR323"/>
    <mergeCell ref="AS320:AS323"/>
    <mergeCell ref="AT320:AT323"/>
    <mergeCell ref="AU320:AU323"/>
    <mergeCell ref="AV320:AV323"/>
    <mergeCell ref="AW320:AW323"/>
    <mergeCell ref="AX320:AX323"/>
    <mergeCell ref="AY320:AY323"/>
    <mergeCell ref="AM321:AM322"/>
    <mergeCell ref="A324:A327"/>
    <mergeCell ref="B324:F327"/>
    <mergeCell ref="G324:G327"/>
    <mergeCell ref="H324:H327"/>
    <mergeCell ref="I324:I327"/>
    <mergeCell ref="J324:J327"/>
    <mergeCell ref="K324:K327"/>
    <mergeCell ref="L324:L327"/>
    <mergeCell ref="M324:M327"/>
    <mergeCell ref="N324:N327"/>
    <mergeCell ref="O324:O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F324:AF327"/>
    <mergeCell ref="AG324:AG327"/>
    <mergeCell ref="AH324:AH327"/>
    <mergeCell ref="AI324:AI327"/>
    <mergeCell ref="AJ324:AJ327"/>
    <mergeCell ref="AK324:AK327"/>
    <mergeCell ref="AL324:AL327"/>
    <mergeCell ref="AO324:AO327"/>
    <mergeCell ref="AP324:AP327"/>
    <mergeCell ref="AQ324:AQ327"/>
    <mergeCell ref="AR324:AR327"/>
    <mergeCell ref="AS324:AS327"/>
    <mergeCell ref="AT324:AT327"/>
    <mergeCell ref="AU324:AU327"/>
    <mergeCell ref="AV324:AV327"/>
    <mergeCell ref="AW324:AW327"/>
    <mergeCell ref="AX324:AX327"/>
    <mergeCell ref="AY324:AY327"/>
    <mergeCell ref="AM325:AM326"/>
    <mergeCell ref="A328:A331"/>
    <mergeCell ref="B328:F331"/>
    <mergeCell ref="G328:G331"/>
    <mergeCell ref="H328:H331"/>
    <mergeCell ref="I328:I331"/>
    <mergeCell ref="J328:J331"/>
    <mergeCell ref="K328:K331"/>
    <mergeCell ref="L328:L331"/>
    <mergeCell ref="M328:M331"/>
    <mergeCell ref="N328:N331"/>
    <mergeCell ref="O328:O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F328:AF331"/>
    <mergeCell ref="AG328:AG331"/>
    <mergeCell ref="AH328:AH331"/>
    <mergeCell ref="AI328:AI331"/>
    <mergeCell ref="AJ328:AJ331"/>
    <mergeCell ref="AK328:AK331"/>
    <mergeCell ref="AL328:AL331"/>
    <mergeCell ref="AO328:AO331"/>
    <mergeCell ref="AP328:AP331"/>
    <mergeCell ref="AQ328:AQ331"/>
    <mergeCell ref="AR328:AR331"/>
    <mergeCell ref="AS328:AS331"/>
    <mergeCell ref="AT328:AT331"/>
    <mergeCell ref="AU328:AU331"/>
    <mergeCell ref="AV328:AV331"/>
    <mergeCell ref="AW328:AW331"/>
    <mergeCell ref="AX328:AX331"/>
    <mergeCell ref="AY328:AY331"/>
    <mergeCell ref="AM329:AM330"/>
    <mergeCell ref="A332:A335"/>
    <mergeCell ref="B332:F335"/>
    <mergeCell ref="G332:G335"/>
    <mergeCell ref="H332:H335"/>
    <mergeCell ref="I332:I335"/>
    <mergeCell ref="J332:J335"/>
    <mergeCell ref="K332:K335"/>
    <mergeCell ref="L332:L335"/>
    <mergeCell ref="M332:M335"/>
    <mergeCell ref="N332:N335"/>
    <mergeCell ref="O332:O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F332:AF335"/>
    <mergeCell ref="AG332:AG335"/>
    <mergeCell ref="AH332:AH335"/>
    <mergeCell ref="AI332:AI335"/>
    <mergeCell ref="AJ332:AJ335"/>
    <mergeCell ref="AK332:AK335"/>
    <mergeCell ref="AL332:AL335"/>
    <mergeCell ref="AO332:AO335"/>
    <mergeCell ref="AP332:AP335"/>
    <mergeCell ref="AQ332:AQ335"/>
    <mergeCell ref="AR332:AR335"/>
    <mergeCell ref="AS332:AS335"/>
    <mergeCell ref="AT332:AT335"/>
    <mergeCell ref="AU332:AU335"/>
    <mergeCell ref="AV332:AV335"/>
    <mergeCell ref="AW332:AW335"/>
    <mergeCell ref="AX332:AX335"/>
    <mergeCell ref="AY332:AY335"/>
    <mergeCell ref="AM333:AM334"/>
    <mergeCell ref="A336:A339"/>
    <mergeCell ref="B336:F339"/>
    <mergeCell ref="G336:G339"/>
    <mergeCell ref="H336:H339"/>
    <mergeCell ref="I336:I339"/>
    <mergeCell ref="J336:J339"/>
    <mergeCell ref="K336:K339"/>
    <mergeCell ref="L336:L339"/>
    <mergeCell ref="M336:M339"/>
    <mergeCell ref="N336:N339"/>
    <mergeCell ref="O336:O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F336:AF339"/>
    <mergeCell ref="AG336:AG339"/>
    <mergeCell ref="AH336:AH339"/>
    <mergeCell ref="AI336:AI339"/>
    <mergeCell ref="AJ336:AJ339"/>
    <mergeCell ref="AK336:AK339"/>
    <mergeCell ref="AL336:AL339"/>
    <mergeCell ref="AO336:AO339"/>
    <mergeCell ref="AP336:AP339"/>
    <mergeCell ref="AQ336:AQ339"/>
    <mergeCell ref="AR336:AR339"/>
    <mergeCell ref="AS336:AS339"/>
    <mergeCell ref="AT336:AT339"/>
    <mergeCell ref="AU336:AU339"/>
    <mergeCell ref="AV336:AV339"/>
    <mergeCell ref="AW336:AW339"/>
    <mergeCell ref="AX336:AX339"/>
    <mergeCell ref="AY336:AY339"/>
    <mergeCell ref="AM337:AM338"/>
    <mergeCell ref="A340:A343"/>
    <mergeCell ref="B340:F343"/>
    <mergeCell ref="G340:G343"/>
    <mergeCell ref="H340:H343"/>
    <mergeCell ref="I340:I343"/>
    <mergeCell ref="J340:J343"/>
    <mergeCell ref="K340:K343"/>
    <mergeCell ref="L340:L343"/>
    <mergeCell ref="M340:M343"/>
    <mergeCell ref="N340:N343"/>
    <mergeCell ref="O340:O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F340:AF343"/>
    <mergeCell ref="AG340:AG343"/>
    <mergeCell ref="AH340:AH343"/>
    <mergeCell ref="AI340:AI343"/>
    <mergeCell ref="AJ340:AJ343"/>
    <mergeCell ref="AK340:AK343"/>
    <mergeCell ref="AL340:AL343"/>
    <mergeCell ref="AO340:AO343"/>
    <mergeCell ref="AP340:AP343"/>
    <mergeCell ref="AQ340:AQ343"/>
    <mergeCell ref="AR340:AR343"/>
    <mergeCell ref="AS340:AS343"/>
    <mergeCell ref="AT340:AT343"/>
    <mergeCell ref="AU340:AU343"/>
    <mergeCell ref="AV340:AV343"/>
    <mergeCell ref="AW340:AW343"/>
    <mergeCell ref="AX340:AX343"/>
    <mergeCell ref="AY340:AY343"/>
    <mergeCell ref="AM341:AM342"/>
    <mergeCell ref="A344:A347"/>
    <mergeCell ref="B344:F347"/>
    <mergeCell ref="G344:G347"/>
    <mergeCell ref="H344:H347"/>
    <mergeCell ref="I344:I347"/>
    <mergeCell ref="J344:J347"/>
    <mergeCell ref="K344:K347"/>
    <mergeCell ref="L344:L347"/>
    <mergeCell ref="M344:M347"/>
    <mergeCell ref="N344:N347"/>
    <mergeCell ref="O344:O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F344:AF347"/>
    <mergeCell ref="AG344:AG347"/>
    <mergeCell ref="AH344:AH347"/>
    <mergeCell ref="AI344:AI347"/>
    <mergeCell ref="AJ344:AJ347"/>
    <mergeCell ref="AK344:AK347"/>
    <mergeCell ref="AL344:AL347"/>
    <mergeCell ref="AO344:AO347"/>
    <mergeCell ref="AP344:AP347"/>
    <mergeCell ref="AQ344:AQ347"/>
    <mergeCell ref="AR344:AR347"/>
    <mergeCell ref="AS344:AS347"/>
    <mergeCell ref="AT344:AT347"/>
    <mergeCell ref="AU344:AU347"/>
    <mergeCell ref="AV344:AV347"/>
    <mergeCell ref="AW344:AW347"/>
    <mergeCell ref="AX344:AX347"/>
    <mergeCell ref="AY344:AY347"/>
    <mergeCell ref="AM345:AM346"/>
    <mergeCell ref="A348:A351"/>
    <mergeCell ref="B348:F351"/>
    <mergeCell ref="G348:G351"/>
    <mergeCell ref="H348:H351"/>
    <mergeCell ref="I348:I351"/>
    <mergeCell ref="J348:J351"/>
    <mergeCell ref="K348:K351"/>
    <mergeCell ref="L348:L351"/>
    <mergeCell ref="M348:M351"/>
    <mergeCell ref="N348:N351"/>
    <mergeCell ref="O348:O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F348:AF351"/>
    <mergeCell ref="AG348:AG351"/>
    <mergeCell ref="AH348:AH351"/>
    <mergeCell ref="AI348:AI351"/>
    <mergeCell ref="AJ348:AJ351"/>
    <mergeCell ref="AK348:AK351"/>
    <mergeCell ref="AL348:AL351"/>
    <mergeCell ref="AO348:AO351"/>
    <mergeCell ref="AP348:AP351"/>
    <mergeCell ref="AQ348:AQ351"/>
    <mergeCell ref="AR348:AR351"/>
    <mergeCell ref="AS348:AS351"/>
    <mergeCell ref="AT348:AT351"/>
    <mergeCell ref="AU348:AU351"/>
    <mergeCell ref="AV348:AV351"/>
    <mergeCell ref="AW348:AW351"/>
    <mergeCell ref="AX348:AX351"/>
    <mergeCell ref="AY348:AY351"/>
    <mergeCell ref="AM349:AM350"/>
    <mergeCell ref="A352:A355"/>
    <mergeCell ref="B352:F355"/>
    <mergeCell ref="G352:G355"/>
    <mergeCell ref="H352:H355"/>
    <mergeCell ref="I352:I355"/>
    <mergeCell ref="J352:J355"/>
    <mergeCell ref="K352:K355"/>
    <mergeCell ref="L352:L355"/>
    <mergeCell ref="M352:M355"/>
    <mergeCell ref="N352:N355"/>
    <mergeCell ref="O352:O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F352:AF355"/>
    <mergeCell ref="AG352:AG355"/>
    <mergeCell ref="AH352:AH355"/>
    <mergeCell ref="AI352:AI355"/>
    <mergeCell ref="AJ352:AJ355"/>
    <mergeCell ref="AK352:AK355"/>
    <mergeCell ref="AL352:AL355"/>
    <mergeCell ref="AO352:AO355"/>
    <mergeCell ref="AP352:AP355"/>
    <mergeCell ref="AQ352:AQ355"/>
    <mergeCell ref="AR352:AR355"/>
    <mergeCell ref="AS352:AS355"/>
    <mergeCell ref="AT352:AT355"/>
    <mergeCell ref="AU352:AU355"/>
    <mergeCell ref="AV352:AV355"/>
    <mergeCell ref="AW352:AW355"/>
    <mergeCell ref="AX352:AX355"/>
    <mergeCell ref="AY352:AY355"/>
    <mergeCell ref="AM353:AM354"/>
    <mergeCell ref="A356:A359"/>
    <mergeCell ref="B356:F359"/>
    <mergeCell ref="G356:G359"/>
    <mergeCell ref="H356:H359"/>
    <mergeCell ref="I356:I359"/>
    <mergeCell ref="J356:J359"/>
    <mergeCell ref="K356:K359"/>
    <mergeCell ref="L356:L359"/>
    <mergeCell ref="M356:M359"/>
    <mergeCell ref="N356:N359"/>
    <mergeCell ref="O356:O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F356:AF359"/>
    <mergeCell ref="AG356:AG359"/>
    <mergeCell ref="AH356:AH359"/>
    <mergeCell ref="AI356:AI359"/>
    <mergeCell ref="AJ356:AJ359"/>
    <mergeCell ref="AK356:AK359"/>
    <mergeCell ref="AL356:AL359"/>
    <mergeCell ref="AO356:AO359"/>
    <mergeCell ref="AP356:AP359"/>
    <mergeCell ref="AQ356:AQ359"/>
    <mergeCell ref="AR356:AR359"/>
    <mergeCell ref="AS356:AS359"/>
    <mergeCell ref="AT356:AT359"/>
    <mergeCell ref="AU356:AU359"/>
    <mergeCell ref="AV356:AV359"/>
    <mergeCell ref="AW356:AW359"/>
    <mergeCell ref="AX356:AX359"/>
    <mergeCell ref="AY356:AY359"/>
    <mergeCell ref="AM357:AM358"/>
    <mergeCell ref="A360:A363"/>
    <mergeCell ref="B360:F363"/>
    <mergeCell ref="G360:G363"/>
    <mergeCell ref="H360:H363"/>
    <mergeCell ref="I360:I363"/>
    <mergeCell ref="J360:J363"/>
    <mergeCell ref="K360:K363"/>
    <mergeCell ref="L360:L363"/>
    <mergeCell ref="M360:M363"/>
    <mergeCell ref="N360:N363"/>
    <mergeCell ref="O360:O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F360:AF363"/>
    <mergeCell ref="AG360:AG363"/>
    <mergeCell ref="AH360:AH363"/>
    <mergeCell ref="AI360:AI363"/>
    <mergeCell ref="AJ360:AJ363"/>
    <mergeCell ref="AK360:AK363"/>
    <mergeCell ref="AL360:AL363"/>
    <mergeCell ref="AO360:AO363"/>
    <mergeCell ref="AP360:AP363"/>
    <mergeCell ref="AQ360:AQ363"/>
    <mergeCell ref="AR360:AR363"/>
    <mergeCell ref="AS360:AS363"/>
    <mergeCell ref="AT360:AT363"/>
    <mergeCell ref="AU360:AU363"/>
    <mergeCell ref="AV360:AV363"/>
    <mergeCell ref="AW360:AW363"/>
    <mergeCell ref="AX360:AX363"/>
    <mergeCell ref="AY360:AY363"/>
    <mergeCell ref="AM361:AM362"/>
    <mergeCell ref="A364:A367"/>
    <mergeCell ref="B364:F367"/>
    <mergeCell ref="G364:G367"/>
    <mergeCell ref="H364:H367"/>
    <mergeCell ref="I364:I367"/>
    <mergeCell ref="J364:J367"/>
    <mergeCell ref="K364:K367"/>
    <mergeCell ref="L364:L367"/>
    <mergeCell ref="M364:M367"/>
    <mergeCell ref="N364:N367"/>
    <mergeCell ref="O364:O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F364:AF367"/>
    <mergeCell ref="AG364:AG367"/>
    <mergeCell ref="AH364:AH367"/>
    <mergeCell ref="AI364:AI367"/>
    <mergeCell ref="AJ364:AJ367"/>
    <mergeCell ref="AK364:AK367"/>
    <mergeCell ref="AL364:AL367"/>
    <mergeCell ref="AO364:AO367"/>
    <mergeCell ref="AP364:AP367"/>
    <mergeCell ref="AQ364:AQ367"/>
    <mergeCell ref="AR364:AR367"/>
    <mergeCell ref="AS364:AS367"/>
    <mergeCell ref="AT364:AT367"/>
    <mergeCell ref="AU364:AU367"/>
    <mergeCell ref="AV364:AV367"/>
    <mergeCell ref="AW364:AW367"/>
    <mergeCell ref="AX364:AX367"/>
    <mergeCell ref="AY364:AY367"/>
    <mergeCell ref="AM365:AM366"/>
    <mergeCell ref="A368:A371"/>
    <mergeCell ref="B368:F371"/>
    <mergeCell ref="G368:G371"/>
    <mergeCell ref="H368:H371"/>
    <mergeCell ref="I368:I371"/>
    <mergeCell ref="J368:J371"/>
    <mergeCell ref="K368:K371"/>
    <mergeCell ref="L368:L371"/>
    <mergeCell ref="M368:M371"/>
    <mergeCell ref="N368:N371"/>
    <mergeCell ref="O368:O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F368:AF371"/>
    <mergeCell ref="AG368:AG371"/>
    <mergeCell ref="AH368:AH371"/>
    <mergeCell ref="AI368:AI371"/>
    <mergeCell ref="AJ368:AJ371"/>
    <mergeCell ref="AK368:AK371"/>
    <mergeCell ref="AL368:AL371"/>
    <mergeCell ref="AO368:AO371"/>
    <mergeCell ref="AP368:AP371"/>
    <mergeCell ref="AQ368:AQ371"/>
    <mergeCell ref="AR368:AR371"/>
    <mergeCell ref="AS368:AS371"/>
    <mergeCell ref="AT368:AT371"/>
    <mergeCell ref="AU368:AU371"/>
    <mergeCell ref="AV368:AV371"/>
    <mergeCell ref="AW368:AW371"/>
    <mergeCell ref="AX368:AX371"/>
    <mergeCell ref="AY368:AY371"/>
    <mergeCell ref="AM369:AM370"/>
    <mergeCell ref="A372:A375"/>
    <mergeCell ref="B372:F375"/>
    <mergeCell ref="G372:G375"/>
    <mergeCell ref="H372:H375"/>
    <mergeCell ref="I372:I375"/>
    <mergeCell ref="J372:J375"/>
    <mergeCell ref="K372:K375"/>
    <mergeCell ref="L372:L375"/>
    <mergeCell ref="M372:M375"/>
    <mergeCell ref="N372:N375"/>
    <mergeCell ref="O372:O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F372:AF375"/>
    <mergeCell ref="AG372:AG375"/>
    <mergeCell ref="AH372:AH375"/>
    <mergeCell ref="AI372:AI375"/>
    <mergeCell ref="AJ372:AJ375"/>
    <mergeCell ref="AK372:AK375"/>
    <mergeCell ref="AL372:AL375"/>
    <mergeCell ref="AO372:AO375"/>
    <mergeCell ref="AP372:AP375"/>
    <mergeCell ref="AQ372:AQ375"/>
    <mergeCell ref="AR372:AR375"/>
    <mergeCell ref="AS372:AS375"/>
    <mergeCell ref="AT372:AT375"/>
    <mergeCell ref="AU372:AU375"/>
    <mergeCell ref="AV372:AV375"/>
    <mergeCell ref="AW372:AW375"/>
    <mergeCell ref="AX372:AX375"/>
    <mergeCell ref="AY372:AY375"/>
    <mergeCell ref="AM373:AM374"/>
    <mergeCell ref="A376:A379"/>
    <mergeCell ref="B376:F379"/>
    <mergeCell ref="G376:G379"/>
    <mergeCell ref="H376:H379"/>
    <mergeCell ref="I376:I379"/>
    <mergeCell ref="J376:J379"/>
    <mergeCell ref="K376:K379"/>
    <mergeCell ref="L376:L379"/>
    <mergeCell ref="M376:M379"/>
    <mergeCell ref="N376:N379"/>
    <mergeCell ref="O376:O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F376:AF379"/>
    <mergeCell ref="AG376:AG379"/>
    <mergeCell ref="AH376:AH379"/>
    <mergeCell ref="AI376:AI379"/>
    <mergeCell ref="AJ376:AJ379"/>
    <mergeCell ref="AK376:AK379"/>
    <mergeCell ref="AL376:AL379"/>
    <mergeCell ref="AO376:AO379"/>
    <mergeCell ref="AP376:AP379"/>
    <mergeCell ref="AQ376:AQ379"/>
    <mergeCell ref="AR376:AR379"/>
    <mergeCell ref="AS376:AS379"/>
    <mergeCell ref="AT376:AT379"/>
    <mergeCell ref="AU376:AU379"/>
    <mergeCell ref="AV376:AV379"/>
    <mergeCell ref="AW376:AW379"/>
    <mergeCell ref="AX376:AX379"/>
    <mergeCell ref="AY376:AY379"/>
    <mergeCell ref="AM377:AM378"/>
    <mergeCell ref="A380:A383"/>
    <mergeCell ref="B380:F383"/>
    <mergeCell ref="G380:G383"/>
    <mergeCell ref="H380:H383"/>
    <mergeCell ref="I380:I383"/>
    <mergeCell ref="J380:J383"/>
    <mergeCell ref="K380:K383"/>
    <mergeCell ref="L380:L383"/>
    <mergeCell ref="M380:M383"/>
    <mergeCell ref="N380:N383"/>
    <mergeCell ref="O380:O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F380:AF383"/>
    <mergeCell ref="AG380:AG383"/>
    <mergeCell ref="AH380:AH383"/>
    <mergeCell ref="AI380:AI383"/>
    <mergeCell ref="AJ380:AJ383"/>
    <mergeCell ref="AK380:AK383"/>
    <mergeCell ref="AL380:AL383"/>
    <mergeCell ref="AO380:AO383"/>
    <mergeCell ref="AP380:AP383"/>
    <mergeCell ref="AQ380:AQ383"/>
    <mergeCell ref="AR380:AR383"/>
    <mergeCell ref="AS380:AS383"/>
    <mergeCell ref="AT380:AT383"/>
    <mergeCell ref="AU380:AU383"/>
    <mergeCell ref="AV380:AV383"/>
    <mergeCell ref="AW380:AW383"/>
    <mergeCell ref="AX380:AX383"/>
    <mergeCell ref="AY380:AY383"/>
    <mergeCell ref="AM381:AM382"/>
    <mergeCell ref="A384:A387"/>
    <mergeCell ref="B384:F387"/>
    <mergeCell ref="G384:G387"/>
    <mergeCell ref="H384:H387"/>
    <mergeCell ref="I384:I387"/>
    <mergeCell ref="J384:J387"/>
    <mergeCell ref="K384:K387"/>
    <mergeCell ref="L384:L387"/>
    <mergeCell ref="M384:M387"/>
    <mergeCell ref="N384:N387"/>
    <mergeCell ref="O384:O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F384:AF387"/>
    <mergeCell ref="AG384:AG387"/>
    <mergeCell ref="AH384:AH387"/>
    <mergeCell ref="AI384:AI387"/>
    <mergeCell ref="AJ384:AJ387"/>
    <mergeCell ref="AK384:AK387"/>
    <mergeCell ref="AL384:AL387"/>
    <mergeCell ref="AO384:AO387"/>
    <mergeCell ref="AP384:AP387"/>
    <mergeCell ref="AQ384:AQ387"/>
    <mergeCell ref="AR384:AR387"/>
    <mergeCell ref="AS384:AS387"/>
    <mergeCell ref="AT384:AT387"/>
    <mergeCell ref="AU384:AU387"/>
    <mergeCell ref="AV384:AV387"/>
    <mergeCell ref="AW384:AW387"/>
    <mergeCell ref="AX384:AX387"/>
    <mergeCell ref="AY384:AY387"/>
    <mergeCell ref="AM385:AM386"/>
    <mergeCell ref="A388:A391"/>
    <mergeCell ref="B388:F391"/>
    <mergeCell ref="G388:G391"/>
    <mergeCell ref="H388:H391"/>
    <mergeCell ref="I388:I391"/>
    <mergeCell ref="J388:J391"/>
    <mergeCell ref="K388:K391"/>
    <mergeCell ref="L388:L391"/>
    <mergeCell ref="M388:M391"/>
    <mergeCell ref="N388:N391"/>
    <mergeCell ref="O388:O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F388:AF391"/>
    <mergeCell ref="AG388:AG391"/>
    <mergeCell ref="AH388:AH391"/>
    <mergeCell ref="AI388:AI391"/>
    <mergeCell ref="AJ388:AJ391"/>
    <mergeCell ref="AK388:AK391"/>
    <mergeCell ref="AL388:AL391"/>
    <mergeCell ref="AO388:AO391"/>
    <mergeCell ref="AP388:AP391"/>
    <mergeCell ref="AQ388:AQ391"/>
    <mergeCell ref="AR388:AR391"/>
    <mergeCell ref="AS388:AS391"/>
    <mergeCell ref="AT388:AT391"/>
    <mergeCell ref="AU388:AU391"/>
    <mergeCell ref="AV388:AV391"/>
    <mergeCell ref="AW388:AW391"/>
    <mergeCell ref="AX388:AX391"/>
    <mergeCell ref="AY388:AY391"/>
    <mergeCell ref="AM389:AM390"/>
    <mergeCell ref="A392:A395"/>
    <mergeCell ref="B392:F395"/>
    <mergeCell ref="G392:G395"/>
    <mergeCell ref="H392:H395"/>
    <mergeCell ref="I392:I395"/>
    <mergeCell ref="J392:J395"/>
    <mergeCell ref="K392:K395"/>
    <mergeCell ref="L392:L395"/>
    <mergeCell ref="M392:M395"/>
    <mergeCell ref="N392:N395"/>
    <mergeCell ref="O392:O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F392:AF395"/>
    <mergeCell ref="AG392:AG395"/>
    <mergeCell ref="AH392:AH395"/>
    <mergeCell ref="AI392:AI395"/>
    <mergeCell ref="AJ392:AJ395"/>
    <mergeCell ref="AK392:AK395"/>
    <mergeCell ref="AL392:AL395"/>
    <mergeCell ref="AO392:AO395"/>
    <mergeCell ref="AP392:AP395"/>
    <mergeCell ref="AQ392:AQ395"/>
    <mergeCell ref="AR392:AR395"/>
    <mergeCell ref="AS392:AS395"/>
    <mergeCell ref="AT392:AT395"/>
    <mergeCell ref="AU392:AU395"/>
    <mergeCell ref="AV392:AV395"/>
    <mergeCell ref="AW392:AW395"/>
    <mergeCell ref="AX392:AX395"/>
    <mergeCell ref="AY392:AY395"/>
    <mergeCell ref="AM393:AM394"/>
    <mergeCell ref="A396:A399"/>
    <mergeCell ref="B396:F399"/>
    <mergeCell ref="G396:G399"/>
    <mergeCell ref="H396:H399"/>
    <mergeCell ref="I396:I399"/>
    <mergeCell ref="J396:J399"/>
    <mergeCell ref="K396:K399"/>
    <mergeCell ref="L396:L399"/>
    <mergeCell ref="M396:M399"/>
    <mergeCell ref="N396:N399"/>
    <mergeCell ref="O396:O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F396:AF399"/>
    <mergeCell ref="AG396:AG399"/>
    <mergeCell ref="AH396:AH399"/>
    <mergeCell ref="AI396:AI399"/>
    <mergeCell ref="AJ396:AJ399"/>
    <mergeCell ref="AK396:AK399"/>
    <mergeCell ref="AL396:AL399"/>
    <mergeCell ref="AO396:AO399"/>
    <mergeCell ref="AP396:AP399"/>
    <mergeCell ref="AQ396:AQ399"/>
    <mergeCell ref="AR396:AR399"/>
    <mergeCell ref="AS396:AS399"/>
    <mergeCell ref="AT396:AT399"/>
    <mergeCell ref="AU396:AU399"/>
    <mergeCell ref="AV396:AV399"/>
    <mergeCell ref="AW396:AW399"/>
    <mergeCell ref="AX396:AX399"/>
    <mergeCell ref="AY396:AY399"/>
    <mergeCell ref="AM397:AM398"/>
    <mergeCell ref="A400:A403"/>
    <mergeCell ref="B400:F403"/>
    <mergeCell ref="G400:G403"/>
    <mergeCell ref="H400:H403"/>
    <mergeCell ref="I400:I403"/>
    <mergeCell ref="J400:J403"/>
    <mergeCell ref="K400:K403"/>
    <mergeCell ref="L400:L403"/>
    <mergeCell ref="M400:M403"/>
    <mergeCell ref="N400:N403"/>
    <mergeCell ref="O400:O403"/>
    <mergeCell ref="P400:P403"/>
    <mergeCell ref="Q400:Q403"/>
    <mergeCell ref="R400:R403"/>
    <mergeCell ref="S400:S403"/>
    <mergeCell ref="T400:T403"/>
    <mergeCell ref="U400:U403"/>
    <mergeCell ref="V400:V403"/>
    <mergeCell ref="W400:W403"/>
    <mergeCell ref="X400:X403"/>
    <mergeCell ref="Y400:Y403"/>
    <mergeCell ref="Z400:Z403"/>
    <mergeCell ref="AA400:AA403"/>
    <mergeCell ref="AB400:AB403"/>
    <mergeCell ref="AC400:AC403"/>
    <mergeCell ref="AD400:AD403"/>
    <mergeCell ref="AE400:AE403"/>
    <mergeCell ref="AF400:AF403"/>
    <mergeCell ref="AG400:AG403"/>
    <mergeCell ref="AH400:AH403"/>
    <mergeCell ref="AI400:AI403"/>
    <mergeCell ref="AJ400:AJ403"/>
    <mergeCell ref="AK400:AK403"/>
    <mergeCell ref="AL400:AL403"/>
    <mergeCell ref="AO400:AO403"/>
    <mergeCell ref="AP400:AP403"/>
    <mergeCell ref="AQ400:AQ403"/>
    <mergeCell ref="AR400:AR403"/>
    <mergeCell ref="AS400:AS403"/>
    <mergeCell ref="AT400:AT403"/>
    <mergeCell ref="AU400:AU403"/>
    <mergeCell ref="AV400:AV403"/>
    <mergeCell ref="AW400:AW403"/>
    <mergeCell ref="AX400:AX403"/>
    <mergeCell ref="AY400:AY403"/>
    <mergeCell ref="AM401:AM402"/>
    <mergeCell ref="A404:A407"/>
    <mergeCell ref="B404:F407"/>
    <mergeCell ref="G404:G407"/>
    <mergeCell ref="H404:H407"/>
    <mergeCell ref="I404:I407"/>
    <mergeCell ref="J404:J407"/>
    <mergeCell ref="K404:K407"/>
    <mergeCell ref="L404:L407"/>
    <mergeCell ref="M404:M407"/>
    <mergeCell ref="N404:N407"/>
    <mergeCell ref="O404:O407"/>
    <mergeCell ref="P404:P407"/>
    <mergeCell ref="Q404:Q407"/>
    <mergeCell ref="R404:R407"/>
    <mergeCell ref="S404:S407"/>
    <mergeCell ref="T404:T407"/>
    <mergeCell ref="U404:U407"/>
    <mergeCell ref="V404:V407"/>
    <mergeCell ref="W404:W407"/>
    <mergeCell ref="X404:X407"/>
    <mergeCell ref="Y404:Y407"/>
    <mergeCell ref="Z404:Z407"/>
    <mergeCell ref="AA404:AA407"/>
    <mergeCell ref="AB404:AB407"/>
    <mergeCell ref="AC404:AC407"/>
    <mergeCell ref="AD404:AD407"/>
    <mergeCell ref="AE404:AE407"/>
    <mergeCell ref="AF404:AF407"/>
    <mergeCell ref="AG404:AG407"/>
    <mergeCell ref="AH404:AH407"/>
    <mergeCell ref="AI404:AI407"/>
    <mergeCell ref="AJ404:AJ407"/>
    <mergeCell ref="AK404:AK407"/>
    <mergeCell ref="AL404:AL407"/>
    <mergeCell ref="AO404:AO407"/>
    <mergeCell ref="AP404:AP407"/>
    <mergeCell ref="AQ404:AQ407"/>
    <mergeCell ref="AR404:AR407"/>
    <mergeCell ref="AS404:AS407"/>
    <mergeCell ref="AT404:AT407"/>
    <mergeCell ref="AU404:AU407"/>
    <mergeCell ref="AV404:AV407"/>
    <mergeCell ref="AW404:AW407"/>
    <mergeCell ref="AX404:AX407"/>
    <mergeCell ref="AY404:AY407"/>
    <mergeCell ref="AM405:AM406"/>
    <mergeCell ref="A408:A411"/>
    <mergeCell ref="B408:F411"/>
    <mergeCell ref="G408:G411"/>
    <mergeCell ref="H408:H411"/>
    <mergeCell ref="I408:I411"/>
    <mergeCell ref="J408:J411"/>
    <mergeCell ref="K408:K411"/>
    <mergeCell ref="L408:L411"/>
    <mergeCell ref="M408:M411"/>
    <mergeCell ref="N408:N411"/>
    <mergeCell ref="O408:O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D408:AD411"/>
    <mergeCell ref="AE408:AE411"/>
    <mergeCell ref="AF408:AF411"/>
    <mergeCell ref="AG408:AG411"/>
    <mergeCell ref="AH408:AH411"/>
    <mergeCell ref="AI408:AI411"/>
    <mergeCell ref="AJ408:AJ411"/>
    <mergeCell ref="AK408:AK411"/>
    <mergeCell ref="AL408:AL411"/>
    <mergeCell ref="AO408:AO411"/>
    <mergeCell ref="AP408:AP411"/>
    <mergeCell ref="AQ408:AQ411"/>
    <mergeCell ref="AR408:AR411"/>
    <mergeCell ref="AS408:AS411"/>
    <mergeCell ref="AT408:AT411"/>
    <mergeCell ref="AU408:AU411"/>
    <mergeCell ref="AV408:AV411"/>
    <mergeCell ref="AW408:AW411"/>
    <mergeCell ref="AX408:AX411"/>
    <mergeCell ref="AY408:AY411"/>
    <mergeCell ref="AM409:AM410"/>
    <mergeCell ref="B412:F415"/>
    <mergeCell ref="G412:G415"/>
    <mergeCell ref="H412:H415"/>
    <mergeCell ref="I412:I415"/>
    <mergeCell ref="J412:J415"/>
    <mergeCell ref="K412:K415"/>
    <mergeCell ref="L412:L415"/>
    <mergeCell ref="AM413:AM414"/>
    <mergeCell ref="B416:F419"/>
    <mergeCell ref="G416:G419"/>
    <mergeCell ref="H416:H419"/>
    <mergeCell ref="I416:I419"/>
    <mergeCell ref="J416:J419"/>
    <mergeCell ref="K416:K419"/>
    <mergeCell ref="L416:L419"/>
    <mergeCell ref="AM417:AM418"/>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92:F495"/>
    <mergeCell ref="G492:G495"/>
    <mergeCell ref="H492:H495"/>
    <mergeCell ref="I492:I495"/>
    <mergeCell ref="J492:J495"/>
    <mergeCell ref="K492:K495"/>
    <mergeCell ref="L492:L495"/>
    <mergeCell ref="M492:M495"/>
  </mergeCells>
  <conditionalFormatting sqref="P12 P16 P20 P24 P28 P32 P196 P200 P204 P208 P212 P216 P220 P224 P228 P232 P236 P240 P244 P248 P252 P256 P260 P264 P268 P272 P276 P280 P284 P288 P292 P296 P300 P304 P308 P312 P316 P320 P324 P328 P332 P336 P340 P344 P348 P352 P356 P360 P364 P368 P372 P376 P380 P384 P388 P392 P396 P400 P404 P408 P188 P192 P36 P40 P44 P48 P52 P56 P60 P64 P68 P72 P76 P80 P84 P88 P92 P96 P100 P104 P108 P112 P116 P120 P124 P128 P132 P136 P140 P144 P148 P152 P156 P160 P164 P168 P172 P176 P180 P184">
    <cfRule type="expression" priority="2" aboveAverage="0" equalAverage="0" bottom="0" percent="0" rank="0" text="" dxfId="39">
      <formula>AO12=""</formula>
    </cfRule>
  </conditionalFormatting>
  <conditionalFormatting sqref="W12:W411 Y12:Y411">
    <cfRule type="expression" priority="3" aboveAverage="0" equalAverage="0" bottom="0" percent="0" rank="0" text="" dxfId="40">
      <formula>AND($AB12&lt;12, $P12&lt;&gt;"")</formula>
    </cfRule>
  </conditionalFormatting>
  <conditionalFormatting sqref="AM9">
    <cfRule type="expression" priority="4" aboveAverage="0" equalAverage="0" bottom="0" percent="0" rank="0" text="" dxfId="41">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priority="5" aboveAverage="0" equalAverage="0" bottom="0" percent="0" rank="0" text="" dxfId="42">
      <formula>$AG12=""</formula>
    </cfRule>
  </conditionalFormatting>
  <conditionalFormatting sqref="AI12 AI204 AI208 AI212 AI216 AI220 AI224 AI228 AI232 AI236 AI240 AI244 AI248 AI252 AI256 AI260 AI264 AI268 AI272 AI276 AI280 AI284 AI288 AI292 AI296 AI300 AI304 AI308 AI312 AI316 AI320 AI324 AI328 AI332 AI336 AI340 AI344 AI348 AI352 AI356 AI360 AI364 AI368 AI372 AI376 AI380 AI384 AI388 AI392 AI396 AI400 AI404 AI408 AI24 AI16 AI20 AI28 AI40 AI32 AI36 AI44 AI56 AI48 AI52 AI60 AI72 AI64 AI68 AI76 AI88 AI80 AI84 AI92 AI104 AI96 AI100 AI108 AI120 AI112 AI116 AI124 AI136 AI128 AI132 AI140 AI152 AI144 AI148 AI156 AI168 AI160 AI164 AI172 AI184 AI176 AI180 AI188 AI200 AI192 AI196">
    <cfRule type="expression" priority="6" aboveAverage="0" equalAverage="0" bottom="0" percent="0" rank="0" text="" dxfId="43">
      <formula>P12&lt;&gt;""</formula>
    </cfRule>
  </conditionalFormatting>
  <conditionalFormatting sqref="AJ12 AJ204 AJ208 AJ212 AJ216 AJ220 AJ224 AJ228 AJ232 AJ236 AJ240 AJ244 AJ248 AJ252 AJ256 AJ260 AJ264 AJ268 AJ272 AJ276 AJ280 AJ284 AJ288 AJ292 AJ296 AJ300 AJ304 AJ308 AJ312 AJ316 AJ320 AJ324 AJ328 AJ332 AJ336 AJ340 AJ344 AJ348 AJ352 AJ356 AJ360 AJ364 AJ368 AJ372 AJ376 AJ380 AJ384 AJ388 AJ392 AJ396 AJ400 AJ404 AJ408 AJ24 AJ196 AJ200 AJ16 AJ20 AJ28 AJ32 AJ36 AJ40 AJ44 AJ48 AJ52 AJ56 AJ60 AJ64 AJ68 AJ72 AJ76 AJ80 AJ84 AJ88 AJ92 AJ96 AJ100 AJ104 AJ108 AJ112 AJ116 AJ120 AJ124 AJ128 AJ132 AJ136 AJ140 AJ144 AJ148 AJ152 AJ156 AJ160 AJ164 AJ168 AJ172 AJ176 AJ180 AJ184 AJ188 AJ192">
    <cfRule type="expression" priority="7" aboveAverage="0" equalAverage="0" bottom="0" percent="0" rank="0" text="" dxfId="44">
      <formula>AND(P12&lt;&gt;"", P12&lt;&gt;"処遇改善加算Ⅳ")</formula>
    </cfRule>
  </conditionalFormatting>
  <conditionalFormatting sqref="AK12 AK20 AK24 AK40 AK56 AK64 AK68 AK76 AK84 AK92 AK96 AK100 AK108 AK116 AK120 AK124 AK136 AK140 AK148 AK152 AK156 AK160 AK168 AK172 AK176 AK180 AK184 AK188 AK192 AK196 AK200 AK204 AK208 AK212 AK216 AK220 AK224 AK228 AK232 AK236 AK240 AK244 AK248 AK252 AK256 AK260 AK264 AK268 AK272 AK276 AK280 AK284 AK288 AK292 AK296 AK300 AK304 AK308 AK312 AK316 AK320 AK324 AK328 AK332 AK336 AK340 AK344 AK348 AK352 AK356 AK360 AK364 AK368 AK372 AK376 AK380 AK384 AK388 AK392 AK396 AK400 AK404 AK408 AK16 AK28 AK32 AK36 AK44 AK48 AK52 AK60 AK72 AK80 AK88 AK104 AK112 AK128 AK132 AK144 AK164">
    <cfRule type="expression" priority="8" aboveAverage="0" equalAverage="0" bottom="0" percent="0" rank="0" text="" dxfId="45">
      <formula>AV12&lt;&gt;""</formula>
    </cfRule>
  </conditionalFormatting>
  <conditionalFormatting sqref="AL12 AL16 AL20 AL24 AL28 AL32 AL36 AL40 AL44 AL48 AL56 AL60 AL64 AL68 AL72 AL76 AL80 AL84 AL88 AL92 AL96 AL100 AL104 AL108 AL112 AL116 AL120 AL124 AL128 AL132 AL136 AL140 AL144 AL148 AL152 AL156 AL160 AL164 AL168 AL172 AL176 AL180 AL184 AL188 AL192 AL196 AL200 AL204 AL208 AL212 AL216 AL220 AL224 AL228 AL232 AL236 AL240 AL244 AL248 AL252 AL256 AL260 AL264 AL268 AL272 AL276 AL280 AL284 AL288 AL292 AL296 AL300 AL304 AL308 AL312 AL316 AL320 AL324 AL328 AL332 AL336 AL340 AL344 AL348 AL352 AL356 AL360 AL364 AL368 AL372 AL376 AL380 AL384 AL388 AL392 AL396 AL400 AL404 AL408 AL52">
    <cfRule type="expression" priority="9" aboveAverage="0" equalAverage="0" bottom="0" percent="0" rank="0" text="" dxfId="46">
      <formula>P12="処遇改善加算Ⅰ"</formula>
    </cfRule>
  </conditionalFormatting>
  <conditionalFormatting sqref="N12 N16 N20 N24 N28 N32 N36 N40 N44 N48 N52 N56 N60 N64 N68 N72 N76 N80 N84 N204 N208 N212 N216 N220 N224 N228 N232 N236 N240 N244 N248 N252 N256 N260 N264 N268 N272 N276 N280 N284 N288 N292 N296 N300 N304 N308 N312 N316 N320 N324 N328 N332 N336 N340 N344 N348 N352 N356 N360 N364 N368 N372 N376 N380 N384 N388 N392 N396 N400 N404 N408 N88 N92 N96 N100 N104 N108 N112 N116 N120 N124 N128 N132 N136 N140 N144 N148 N152 N156 N160 N164 N168 N172 N176 N180 N184 N188 N192 N196 N200">
    <cfRule type="expression" priority="10" aboveAverage="0" equalAverage="0" bottom="0" percent="0" rank="0" text="" dxfId="47">
      <formula>K12&lt;&gt;""</formula>
    </cfRule>
  </conditionalFormatting>
  <conditionalFormatting sqref="S204 S208 S212 S216 S220 S224 S228 S232 S236 S240 S244 S248 S252 S256 S260 S264 S268 S272 S276 S280 S284 S288 S292 S296 S300 S304 S308 S312 S316 S320 S324 S328 S332 S336 S340 S344 S348 S352 S356 S360 S364 S368 S372 S376 S380 S384 S388 S392 S396 S400 S404 S408 S12 S16 S20 S24 S28 S32 S36 S40 S44 S48 S52 S56 S60 S64 S68 S72 S76 S80 S84 S88 S92 S96 S100 S104 S108 S112 S116 S120 S124 S128 S132 S136 S140 S144 S148 S152 S156 S160 S164 S168 S172 S176 S180 S184 S188 S192 S196 S200">
    <cfRule type="expression" priority="11" aboveAverage="0" equalAverage="0" bottom="0" percent="0" rank="0" text="" dxfId="48">
      <formula>P12&lt;&gt;""</formula>
    </cfRule>
  </conditionalFormatting>
  <conditionalFormatting sqref="U16 U268 U272 U276 U280 U284 U288 U292 U296 U300 U304 U308 U312 U316 U320 U324 U328 U332 U336 U340 U344 U348 U352 U356 U360 U364 U368 U372 U376 U380 U384 U388 U392 U396 U400 U404 U408 U12 U24 U20 U32 U28 U40 U36 U48 U44 U56 U52 U64 U60 U72 U68 U80 U76 U88 U84 U96 U92 U104 U100 U112 U108 U120 U116 U128 U124 U136 U132 U144 U140 U152 U148 U160 U156 U168 U164 U176 U172 U184 U180 U192 U188 U200 U196 U208 U204 U216 U212 U224 U220 U232 U228 U240 U236 U248 U244 U256 U252 U264 U260">
    <cfRule type="expression" priority="12" aboveAverage="0" equalAverage="0" bottom="0" percent="0" rank="0" text="" dxfId="49">
      <formula>P12&lt;&gt;""</formula>
    </cfRule>
  </conditionalFormatting>
  <conditionalFormatting sqref="W16 W204 W208 W212 W216 W220 W224 W228 W232 W236 W240 W244 W248 W252 W256 W260 W264 W268 W272 W276 W280 W284 W288 W292 W296 W300 W304 W308 W312 W316 W320 W324 W328 W332 W336 W340 W344 W348 W352 W356 W360 W364 W368 W372 W376 W380 W384 W388 W392 W396 W400 W404 W408 W12 W24 W20 W32 W28 W40 W36 W48 W44 W56 W52 W64 W60 W72 W68 W80 W76 W88 W84 W96 W92 W104 W100 W112 W108 W120 W116 W128 W124 W136 W132 W144 W140 W152 W148 W160 W156 W168 W164 W176 W172 W184 W180 W192 W188 W200 W196">
    <cfRule type="expression" priority="13" aboveAverage="0" equalAverage="0" bottom="0" percent="0" rank="0" text="" dxfId="50">
      <formula>P12&lt;&gt;""</formula>
    </cfRule>
  </conditionalFormatting>
  <conditionalFormatting sqref="Y16 Y204 Y208 Y212 Y216 Y220 Y224 Y228 Y232 Y236 Y240 Y244 Y248 Y252 Y256 Y260 Y264 Y268 Y272 Y276 Y280 Y284 Y288 Y292 Y296 Y300 Y304 Y308 Y312 Y316 Y320 Y324 Y328 Y332 Y336 Y340 Y344 Y348 Y352 Y356 Y360 Y364 Y368 Y372 Y376 Y380 Y384 Y388 Y392 Y396 Y400 Y404 Y408 Y12 Y24 Y20 Y32 Y28 Y40 Y36 Y48 Y44 Y56 Y52 Y64 Y60 Y72 Y68 Y80 Y76 Y88 Y84 Y96 Y92 Y104 Y100 Y112 Y108 Y120 Y116 Y128 Y124 Y136 Y132 Y144 Y140 Y152 Y148 Y160 Y156 Y168 Y164 Y176 Y172 Y184 Y180 Y192 Y188 Y200 Y196">
    <cfRule type="expression" priority="14" aboveAverage="0" equalAverage="0" bottom="0" percent="0" rank="0" text="" dxfId="51">
      <formula>P12&lt;&gt;""</formula>
    </cfRule>
  </conditionalFormatting>
  <conditionalFormatting sqref="AF12 AF16 AF20 AF236 AF240 AF244 AF248 AF252 AF256 AF260 AF264 AF268 AF272 AF276 AF280 AF284 AF288 AF292 AF296 AF300 AF304 AF308 AF312 AF316 AF320 AF324 AF328 AF332 AF336 AF340 AF344 AF348 AF352 AF356 AF360 AF364 AF368 AF372 AF376 AF380 AF384 AF388 AF392 AF396 AF400 AF404 AF408 AF24 AF28 AF32 AF36 AF40 AF44 AF48 AF52 AF56 AF60 AF64 AF68 AF72 AF76 AF80 AF84 AF88 AF92 AF96 AF100 AF104 AF108 AF112 AF116 AF120 AF124 AF128 AF132 AF136 AF140 AF144 AF148 AF152 AF156 AF160 AF164 AF168 AF172 AF176 AF180 AF184 AF188 AF192 AF196 AF200 AF204 AF208 AF212 AF216 AF220 AF224 AF228 AF232">
    <cfRule type="expression" priority="15" aboveAverage="0" equalAverage="0" bottom="0" percent="0" rank="0" text="" dxfId="52">
      <formula>AND(P12&lt;&gt;"", AE12&lt;&gt;0, AE12&lt;&gt;"")</formula>
    </cfRule>
  </conditionalFormatting>
  <conditionalFormatting sqref="A3:AL411">
    <cfRule type="expression" priority="16" aboveAverage="0" equalAverage="0" bottom="0" percent="0" rank="0" text="" dxfId="53">
      <formula>$AO$2="補助金様式を都道府県に提出"</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priority="17" aboveAverage="0" equalAverage="0" bottom="0" percent="0" rank="0" text="" dxfId="54">
      <formula>AND(Q12&lt;O12, O12&lt;&gt;"")</formula>
    </cfRule>
  </conditionalFormatting>
  <dataValidations count="8">
    <dataValidation allowBlank="true" operator="between" showDropDown="false" showErrorMessage="true" showInputMessage="true" sqref="B12 G12:K12 M12" type="none">
      <formula1>0</formula1>
      <formula2>0</formula2>
    </dataValidation>
    <dataValidation allowBlank="true" error="このセルには６または７しか入力できません。" operator="between" showDropDown="true" showErrorMessage="true" showInputMessage="true" sqref="S12 W12 S16 W16 S20 W20 S24 W24 S28 W28 S32 W32 S36 W36 S40 W40 S44 W44 S48 W48 S52 W52 S56 W56 S60 W60 S64 W64 S68 W68 S72 W72 S76 W76 S80 W80 S84 W84 S88 W88 S92 W92 S96 W96 S100 W100 S104 W104 S108 W108 S112 W112 S116 W116 S120 W120 S124 W124 S128 W128 S132 W132 S136 W136 S140 W140 S144 W144 S148 W148 S152 W152 S156 W156 S160 W160 S164 W164 S168 W168 S172 W172 S176 W176 S180 W180 S184 W184 S188 W188 S192 W192 S196 W196 S200 W200 S204 W204 S208 W208 S212 W212 S216 W216 S220 W220 S224 W224 S228 W228 S232 W232 S236 W236 S240 W240 S244 W244 S248 W248 S252 W252 S256 W256 S260 W260 S264 W264 S268 W268 S272 W272 S276 W276 S280 W280 S284 W284 S288 W288 S292 W292 S296 W296 S300 W300 S304 W304 S308 W308 S312 W312 S316 W316 S320 W320 S324 W324 S328 W328 S332 W332 S336 W336 S340 W340 S344 W344 S348 W348 S352 W352 S356 W356 S360 W360 S364 W364 S368 W368 S372 W372 S376 W376 S380 W380 S384 W384 S388 W388 S392 W392 S396 W396 S400 W400 S404 W404 S408 W408" type="list">
      <formula1>"7,8"</formula1>
      <formula2>0</formula2>
    </dataValidation>
    <dataValidation allowBlank="true" error="このセルには１～３または６～12&#10;の数字しか入力できません。" operator="between" showDropDown="true" showErrorMessage="true" showInputMessage="true" sqref="U12 Y12 U16 Y16 U20 Y20 U24 Y24 U28 Y28 U32 Y32 U36 Y36 U40 Y40 U44 Y44 U48 Y48 U52 Y52 U56 Y56 U60 Y60 U64 Y64 U68 Y68 U72 Y72 U76 Y76 U80 Y80 U84 Y84 U88 Y88 U92 Y92 U96 Y96 U100 Y100 U104 Y104 U108 Y108 U112 Y112 U116 Y116 U120 Y120 U124 Y124 U128 Y128 U132 Y132 U136 Y136 U140 Y140 U144 Y144 U148 Y148 U152 Y152 U156 Y156 U160 Y160 U164 Y164 U168 Y168 U172 Y172 U176 Y176 U180 Y180 U184 Y184 U188 Y188 U192 Y192 U196 Y196 U200 Y200 U204 Y204 U208 Y208 U212 Y212 U216 Y216 U220 Y220 U224 Y224 U228 Y228 U232 Y232 U236 Y236 U240 Y240 U244 Y244 U248 Y248 U252 Y252 U256 Y256 U260 Y260 U264 Y264 U268 Y268 U272 Y272 U276 Y276 U280 Y280 U284 Y284 U288 Y288 U292 Y292 U296 Y296 U300 Y300 U304 Y304 U308 Y308 U312 Y312 U316 Y316 U320 Y320 U324 Y324 U328 Y328 U332 Y332 U336 Y336 U340 Y340 U344 Y344 U348 Y348 U352 Y352 U356 Y356 U360 Y360 U364 Y364 U368 Y368 U372 Y372 U376 Y376 U380 Y380 U384 Y384 U388 Y388 U392 Y392 U396 Y396 U400 Y400 U404 Y404 U408 Y408" type="list">
      <formula1>"1,2,3,4,5,6,7,8,9,10,11,12"</formula1>
      <formula2>0</formula2>
    </dataValidation>
    <dataValidation allowBlank="true" operator="between" showDropDown="false" showErrorMessage="true" showInputMessage="true" sqref="AL12:AL411" type="list">
      <formula1>INDIRECT(AW12)</formula1>
      <formula2>0</formula2>
    </dataValidation>
    <dataValidation allowBlank="true" operator="between" showDropDown="false" showErrorMessage="true" showInputMessage="true" sqref="AF12:AF411 AH12:AH411" type="list">
      <formula1>【参考】数式用３!$AM$2:$AM$3</formula1>
      <formula2>0</formula2>
    </dataValidation>
    <dataValidation allowBlank="true" operator="between" showDropDown="false" showErrorMessage="true" showInputMessage="true" sqref="AI12:AJ411" type="list">
      <formula1>【参考】数式用３!$AM$5:$AM$7</formula1>
      <formula2>0</formula2>
    </dataValidation>
    <dataValidation allowBlank="true" operator="between" showDropDown="false" showErrorMessage="true" showInputMessage="true" sqref="P12:P411" type="list">
      <formula1>【参考】数式用３!$L$4:$O$4</formula1>
      <formula2>0</formula2>
    </dataValidation>
    <dataValidation allowBlank="true" operator="between" showDropDown="false" showErrorMessage="true" showInputMessage="true" sqref="N12:N411" type="list">
      <formula1>【参考】数式用３!$L$4:$AD$4</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4" manualBreakCount="4">
    <brk id="51" man="true" max="16383" min="0"/>
    <brk id="91" man="true" max="16383" min="0"/>
    <brk id="131" man="true" max="16383" min="0"/>
    <brk id="171" man="true" max="16383" min="0"/>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C117"/>
  <sheetViews>
    <sheetView showFormulas="false" showGridLines="true" showRowColHeaders="true" showZeros="true" rightToLeft="false" tabSelected="false" showOutlineSymbols="true" defaultGridColor="true" view="pageBreakPreview" topLeftCell="A1" colorId="64" zoomScale="115" zoomScaleNormal="91" zoomScalePageLayoutView="115" workbookViewId="0">
      <selection pane="topLeft" activeCell="AP19" activeCellId="0" sqref="AP19"/>
    </sheetView>
  </sheetViews>
  <sheetFormatPr defaultColWidth="10.328125" defaultRowHeight="13" zeroHeight="false" outlineLevelRow="0" outlineLevelCol="0"/>
  <cols>
    <col collapsed="false" customWidth="true" hidden="false" outlineLevel="0" max="1" min="1" style="0" width="3.97"/>
    <col collapsed="false" customWidth="true" hidden="false" outlineLevel="0" max="2" min="2" style="0" width="5.12"/>
    <col collapsed="false" customWidth="true" hidden="false" outlineLevel="0" max="8" min="3" style="0" width="2.82"/>
    <col collapsed="false" customWidth="true" hidden="false" outlineLevel="0" max="10" min="9" style="0" width="3.97"/>
    <col collapsed="false" customWidth="true" hidden="false" outlineLevel="0" max="19" min="11" style="0" width="2.82"/>
    <col collapsed="false" customWidth="true" hidden="false" outlineLevel="0" max="20" min="20" style="0" width="3.45"/>
    <col collapsed="false" customWidth="true" hidden="false" outlineLevel="0" max="25" min="21" style="0" width="2.82"/>
    <col collapsed="false" customWidth="true" hidden="false" outlineLevel="0" max="26" min="26" style="0" width="16.81"/>
    <col collapsed="false" customWidth="true" hidden="false" outlineLevel="0" max="29" min="27" style="0" width="2.82"/>
    <col collapsed="false" customWidth="true" hidden="false" outlineLevel="0" max="30" min="30" style="0" width="5.64"/>
    <col collapsed="false" customWidth="true" hidden="false" outlineLevel="0" max="32" min="31" style="0" width="2.82"/>
    <col collapsed="false" customWidth="true" hidden="false" outlineLevel="0" max="33" min="33" style="0" width="3.97"/>
    <col collapsed="false" customWidth="true" hidden="false" outlineLevel="0" max="34" min="34" style="0" width="4.6"/>
    <col collapsed="false" customWidth="true" hidden="false" outlineLevel="0" max="35" min="35" style="0" width="2.3"/>
    <col collapsed="false" customWidth="true" hidden="false" outlineLevel="0" max="36" min="36" style="0" width="2.82"/>
    <col collapsed="false" customWidth="true" hidden="true" outlineLevel="0" max="37" min="37" style="0" width="7.42"/>
    <col collapsed="false" customWidth="true" hidden="true" outlineLevel="0" max="40" min="38" style="0" width="10.44"/>
    <col collapsed="false" customWidth="true" hidden="false" outlineLevel="0" max="43" min="41" style="0" width="10.44"/>
    <col collapsed="false" customWidth="true" hidden="false" outlineLevel="0" max="44" min="44" style="0" width="10.86"/>
    <col collapsed="false" customWidth="true" hidden="false" outlineLevel="0" max="47" min="47" style="0" width="5.22"/>
    <col collapsed="false" customWidth="true" hidden="true" outlineLevel="0" max="55" min="49" style="0" width="10.5"/>
  </cols>
  <sheetData>
    <row r="1" customFormat="false" ht="27" hidden="false" customHeight="true" outlineLevel="0" collapsed="false">
      <c r="A1" s="27" t="s">
        <v>354</v>
      </c>
      <c r="B1" s="122"/>
      <c r="C1" s="122"/>
      <c r="D1" s="122"/>
      <c r="E1" s="122"/>
      <c r="F1" s="122"/>
      <c r="G1" s="122"/>
      <c r="H1" s="122"/>
      <c r="I1" s="122"/>
      <c r="J1" s="122"/>
      <c r="K1" s="122"/>
      <c r="L1" s="122"/>
      <c r="M1" s="122"/>
      <c r="N1" s="122"/>
      <c r="O1" s="122"/>
      <c r="P1" s="122"/>
      <c r="Q1" s="122"/>
      <c r="R1" s="122"/>
      <c r="S1" s="122"/>
      <c r="T1" s="122"/>
      <c r="U1" s="122"/>
      <c r="V1" s="122"/>
      <c r="W1" s="1"/>
      <c r="X1" s="1"/>
      <c r="Y1" s="1"/>
      <c r="Z1" s="1"/>
      <c r="AA1" s="1"/>
      <c r="AB1" s="123" t="s">
        <v>134</v>
      </c>
      <c r="AC1" s="123"/>
      <c r="AD1" s="123"/>
      <c r="AE1" s="124" t="str">
        <f aca="false">IF(基本情報入力シート!AA16&lt;&gt;"", 基本情報入力シート!AA16, "")</f>
        <v/>
      </c>
      <c r="AF1" s="124"/>
      <c r="AG1" s="124"/>
      <c r="AH1" s="124"/>
      <c r="AI1" s="124"/>
      <c r="AJ1" s="1"/>
      <c r="AK1" s="590"/>
      <c r="AL1" s="591"/>
      <c r="AM1" s="591"/>
      <c r="AN1" s="591"/>
      <c r="AO1" s="591"/>
      <c r="AP1" s="591"/>
      <c r="AQ1" s="591"/>
      <c r="AR1" s="591"/>
      <c r="AS1" s="591"/>
      <c r="AT1" s="591"/>
      <c r="AU1" s="591"/>
      <c r="AV1" s="591"/>
      <c r="AW1" s="592"/>
      <c r="AX1" s="593"/>
      <c r="AY1" s="125" t="s">
        <v>135</v>
      </c>
      <c r="AZ1" s="125"/>
      <c r="BA1" s="125"/>
      <c r="BB1" s="125"/>
      <c r="BC1" s="125"/>
    </row>
    <row r="2" customFormat="false" ht="12.65" hidden="false" customHeight="true" outlineLevel="0" collapsed="false">
      <c r="A2" s="594" t="str">
        <f aca="false">IF(AY2="加算様式を指定権者に提出", "！基本情報入力シート「１　提出の目的と提出先の自治体名」にて「加算様式を指定権者に提出」が選択されているため、この様式はグレーアウトされています。", "")</f>
        <v/>
      </c>
      <c r="B2" s="594"/>
      <c r="C2" s="594"/>
      <c r="D2" s="594"/>
      <c r="E2" s="594"/>
      <c r="F2" s="594"/>
      <c r="G2" s="594"/>
      <c r="H2" s="594"/>
      <c r="I2" s="594"/>
      <c r="J2" s="594"/>
      <c r="K2" s="594"/>
      <c r="L2" s="594"/>
      <c r="M2" s="594"/>
      <c r="N2" s="594"/>
      <c r="O2" s="594"/>
      <c r="P2" s="594"/>
      <c r="Q2" s="594"/>
      <c r="R2" s="594"/>
      <c r="S2" s="594"/>
      <c r="T2" s="594"/>
      <c r="U2" s="594"/>
      <c r="V2" s="594"/>
      <c r="W2" s="594"/>
      <c r="X2" s="594"/>
      <c r="Y2" s="594"/>
      <c r="Z2" s="594"/>
      <c r="AA2" s="594"/>
      <c r="AB2" s="594"/>
      <c r="AC2" s="594"/>
      <c r="AD2" s="594"/>
      <c r="AE2" s="594"/>
      <c r="AF2" s="594"/>
      <c r="AG2" s="594"/>
      <c r="AH2" s="594"/>
      <c r="AI2" s="594"/>
      <c r="AJ2" s="594"/>
      <c r="AK2" s="595"/>
      <c r="AL2" s="596"/>
      <c r="AM2" s="596"/>
      <c r="AN2" s="596"/>
      <c r="AO2" s="596"/>
      <c r="AP2" s="596"/>
      <c r="AQ2" s="596"/>
      <c r="AR2" s="596"/>
      <c r="AS2" s="596"/>
      <c r="AT2" s="596"/>
      <c r="AU2" s="596"/>
      <c r="AV2" s="596"/>
      <c r="AW2" s="597"/>
      <c r="AY2" s="126" t="str">
        <f aca="false">IF(基本情報入力シート!V14="", "", 基本情報入力シート!V14)</f>
        <v/>
      </c>
      <c r="AZ2" s="126"/>
      <c r="BA2" s="126"/>
      <c r="BB2" s="126"/>
      <c r="BC2" s="126"/>
    </row>
    <row r="3" customFormat="false" ht="14.4" hidden="false" customHeight="true" outlineLevel="0" collapsed="false">
      <c r="A3" s="235" t="s">
        <v>137</v>
      </c>
      <c r="B3" s="122"/>
      <c r="C3" s="122"/>
      <c r="D3" s="122"/>
      <c r="E3" s="122"/>
      <c r="F3" s="122"/>
      <c r="G3" s="122"/>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598"/>
      <c r="AL3" s="599"/>
      <c r="AM3" s="599"/>
      <c r="AN3" s="599"/>
      <c r="AO3" s="599"/>
      <c r="AP3" s="599"/>
      <c r="AQ3" s="599"/>
      <c r="AR3" s="599"/>
      <c r="AS3" s="599"/>
      <c r="AT3" s="599"/>
      <c r="AU3" s="599"/>
      <c r="AV3" s="599"/>
      <c r="AW3" s="600"/>
      <c r="AY3" s="126"/>
      <c r="AZ3" s="126"/>
      <c r="BA3" s="126"/>
      <c r="BB3" s="126"/>
      <c r="BC3" s="126"/>
    </row>
    <row r="4" s="135" customFormat="true" ht="13.5" hidden="false" customHeight="true" outlineLevel="0" collapsed="false">
      <c r="A4" s="601" t="s">
        <v>14</v>
      </c>
      <c r="B4" s="601"/>
      <c r="C4" s="601"/>
      <c r="D4" s="601"/>
      <c r="E4" s="601"/>
      <c r="F4" s="601"/>
      <c r="G4" s="602" t="str">
        <f aca="false">IF(基本情報入力シート!L21="","",基本情報入力シート!L21)</f>
        <v/>
      </c>
      <c r="H4" s="602"/>
      <c r="I4" s="602"/>
      <c r="J4" s="602"/>
      <c r="K4" s="602"/>
      <c r="L4" s="602"/>
      <c r="M4" s="602"/>
      <c r="N4" s="602"/>
      <c r="O4" s="602"/>
      <c r="P4" s="602"/>
      <c r="Q4" s="602"/>
      <c r="R4" s="602"/>
      <c r="S4" s="602"/>
      <c r="T4" s="602"/>
      <c r="U4" s="602"/>
      <c r="V4" s="602"/>
      <c r="W4" s="602"/>
      <c r="X4" s="602"/>
      <c r="Y4" s="602"/>
      <c r="Z4" s="602"/>
      <c r="AA4" s="602"/>
      <c r="AB4" s="602"/>
      <c r="AC4" s="602"/>
      <c r="AD4" s="602"/>
      <c r="AE4" s="602"/>
      <c r="AF4" s="602"/>
      <c r="AG4" s="602"/>
      <c r="AH4" s="602"/>
      <c r="AI4" s="602"/>
      <c r="AJ4" s="603"/>
    </row>
    <row r="5" s="135" customFormat="true" ht="14.25" hidden="false" customHeight="true" outlineLevel="0" collapsed="false">
      <c r="A5" s="604" t="s">
        <v>13</v>
      </c>
      <c r="B5" s="604"/>
      <c r="C5" s="604"/>
      <c r="D5" s="604"/>
      <c r="E5" s="604"/>
      <c r="F5" s="604"/>
      <c r="G5" s="605" t="str">
        <f aca="false">IF(基本情報入力シート!L22="","",基本情報入力シート!L22)</f>
        <v/>
      </c>
      <c r="H5" s="605"/>
      <c r="I5" s="605"/>
      <c r="J5" s="605"/>
      <c r="K5" s="605"/>
      <c r="L5" s="605"/>
      <c r="M5" s="605"/>
      <c r="N5" s="605"/>
      <c r="O5" s="605"/>
      <c r="P5" s="605"/>
      <c r="Q5" s="605"/>
      <c r="R5" s="605"/>
      <c r="S5" s="605"/>
      <c r="T5" s="605"/>
      <c r="U5" s="605"/>
      <c r="V5" s="605"/>
      <c r="W5" s="605"/>
      <c r="X5" s="605"/>
      <c r="Y5" s="605"/>
      <c r="Z5" s="605"/>
      <c r="AA5" s="605"/>
      <c r="AB5" s="605"/>
      <c r="AC5" s="605"/>
      <c r="AD5" s="605"/>
      <c r="AE5" s="605"/>
      <c r="AF5" s="605"/>
      <c r="AG5" s="605"/>
      <c r="AH5" s="605"/>
      <c r="AI5" s="605"/>
      <c r="AJ5" s="603"/>
    </row>
    <row r="6" s="135" customFormat="true" ht="12.75" hidden="false" customHeight="true" outlineLevel="0" collapsed="false">
      <c r="A6" s="606" t="s">
        <v>138</v>
      </c>
      <c r="B6" s="606"/>
      <c r="C6" s="606"/>
      <c r="D6" s="606"/>
      <c r="E6" s="606"/>
      <c r="F6" s="606"/>
      <c r="G6" s="607" t="s">
        <v>17</v>
      </c>
      <c r="H6" s="608" t="str">
        <f aca="false">IF(基本情報入力シート!AM24="－","",基本情報入力シート!AM24)</f>
        <v>-</v>
      </c>
      <c r="I6" s="608"/>
      <c r="J6" s="608"/>
      <c r="K6" s="608"/>
      <c r="L6" s="608"/>
      <c r="M6" s="609"/>
      <c r="N6" s="610"/>
      <c r="O6" s="610"/>
      <c r="P6" s="610"/>
      <c r="Q6" s="610"/>
      <c r="R6" s="610"/>
      <c r="S6" s="610"/>
      <c r="T6" s="610"/>
      <c r="U6" s="610"/>
      <c r="V6" s="610"/>
      <c r="W6" s="610"/>
      <c r="X6" s="610"/>
      <c r="Y6" s="610"/>
      <c r="Z6" s="610"/>
      <c r="AA6" s="610"/>
      <c r="AB6" s="610"/>
      <c r="AC6" s="610"/>
      <c r="AD6" s="610"/>
      <c r="AE6" s="610"/>
      <c r="AF6" s="610"/>
      <c r="AG6" s="610"/>
      <c r="AH6" s="610"/>
      <c r="AI6" s="610"/>
      <c r="AJ6" s="122"/>
    </row>
    <row r="7" s="135" customFormat="true" ht="14.4" hidden="false" customHeight="true" outlineLevel="0" collapsed="false">
      <c r="A7" s="606"/>
      <c r="B7" s="606"/>
      <c r="C7" s="606"/>
      <c r="D7" s="606"/>
      <c r="E7" s="606"/>
      <c r="F7" s="606"/>
      <c r="G7" s="611" t="str">
        <f aca="false">IF(基本情報入力シート!L24="","",基本情報入力シート!L24)</f>
        <v/>
      </c>
      <c r="H7" s="611"/>
      <c r="I7" s="611"/>
      <c r="J7" s="611"/>
      <c r="K7" s="611"/>
      <c r="L7" s="611"/>
      <c r="M7" s="611"/>
      <c r="N7" s="611"/>
      <c r="O7" s="611"/>
      <c r="P7" s="611"/>
      <c r="Q7" s="611"/>
      <c r="R7" s="611"/>
      <c r="S7" s="611"/>
      <c r="T7" s="611"/>
      <c r="U7" s="611"/>
      <c r="V7" s="611"/>
      <c r="W7" s="611"/>
      <c r="X7" s="611"/>
      <c r="Y7" s="611"/>
      <c r="Z7" s="611"/>
      <c r="AA7" s="611"/>
      <c r="AB7" s="611"/>
      <c r="AC7" s="611"/>
      <c r="AD7" s="611"/>
      <c r="AE7" s="611"/>
      <c r="AF7" s="611"/>
      <c r="AG7" s="611"/>
      <c r="AH7" s="611"/>
      <c r="AI7" s="611"/>
      <c r="AJ7" s="603"/>
    </row>
    <row r="8" s="135" customFormat="true" ht="6" hidden="false" customHeight="true" outlineLevel="0" collapsed="false">
      <c r="A8" s="606"/>
      <c r="B8" s="606"/>
      <c r="C8" s="606"/>
      <c r="D8" s="606"/>
      <c r="E8" s="606"/>
      <c r="F8" s="606"/>
      <c r="G8" s="612" t="str">
        <f aca="false">IF(基本情報入力シート!L25="","",基本情報入力シート!L25)</f>
        <v/>
      </c>
      <c r="H8" s="612"/>
      <c r="I8" s="612"/>
      <c r="J8" s="612"/>
      <c r="K8" s="612"/>
      <c r="L8" s="612"/>
      <c r="M8" s="612"/>
      <c r="N8" s="612"/>
      <c r="O8" s="612"/>
      <c r="P8" s="612"/>
      <c r="Q8" s="612"/>
      <c r="R8" s="612"/>
      <c r="S8" s="612"/>
      <c r="T8" s="612"/>
      <c r="U8" s="612"/>
      <c r="V8" s="612"/>
      <c r="W8" s="612"/>
      <c r="X8" s="612"/>
      <c r="Y8" s="612"/>
      <c r="Z8" s="612"/>
      <c r="AA8" s="612"/>
      <c r="AB8" s="612"/>
      <c r="AC8" s="612"/>
      <c r="AD8" s="612"/>
      <c r="AE8" s="612"/>
      <c r="AF8" s="612"/>
      <c r="AG8" s="612"/>
      <c r="AH8" s="612"/>
      <c r="AI8" s="612"/>
      <c r="AJ8" s="603"/>
    </row>
    <row r="9" s="135" customFormat="true" ht="13.5" hidden="false" customHeight="true" outlineLevel="0" collapsed="false">
      <c r="A9" s="613" t="s">
        <v>14</v>
      </c>
      <c r="B9" s="613"/>
      <c r="C9" s="613"/>
      <c r="D9" s="613"/>
      <c r="E9" s="613"/>
      <c r="F9" s="613"/>
      <c r="G9" s="614" t="str">
        <f aca="false">IF(基本情報入力シート!L29="","",基本情報入力シート!L29)</f>
        <v/>
      </c>
      <c r="H9" s="614"/>
      <c r="I9" s="614"/>
      <c r="J9" s="614"/>
      <c r="K9" s="614"/>
      <c r="L9" s="614"/>
      <c r="M9" s="614"/>
      <c r="N9" s="614"/>
      <c r="O9" s="614"/>
      <c r="P9" s="614"/>
      <c r="Q9" s="614"/>
      <c r="R9" s="614"/>
      <c r="S9" s="614"/>
      <c r="T9" s="614"/>
      <c r="U9" s="614"/>
      <c r="V9" s="614"/>
      <c r="W9" s="614"/>
      <c r="X9" s="614"/>
      <c r="Y9" s="614"/>
      <c r="Z9" s="614"/>
      <c r="AA9" s="614"/>
      <c r="AB9" s="614"/>
      <c r="AC9" s="614"/>
      <c r="AD9" s="614"/>
      <c r="AE9" s="614"/>
      <c r="AF9" s="614"/>
      <c r="AG9" s="614"/>
      <c r="AH9" s="614"/>
      <c r="AI9" s="614"/>
      <c r="AJ9" s="603"/>
    </row>
    <row r="10" s="135" customFormat="true" ht="13" hidden="false" customHeight="true" outlineLevel="0" collapsed="false">
      <c r="A10" s="615" t="s">
        <v>139</v>
      </c>
      <c r="B10" s="615"/>
      <c r="C10" s="615"/>
      <c r="D10" s="615"/>
      <c r="E10" s="615"/>
      <c r="F10" s="615"/>
      <c r="G10" s="616" t="str">
        <f aca="false">IF(基本情報入力シート!L30="","",基本情報入力シート!L30)</f>
        <v/>
      </c>
      <c r="H10" s="616"/>
      <c r="I10" s="616"/>
      <c r="J10" s="616"/>
      <c r="K10" s="616"/>
      <c r="L10" s="616"/>
      <c r="M10" s="616"/>
      <c r="N10" s="616"/>
      <c r="O10" s="616"/>
      <c r="P10" s="616"/>
      <c r="Q10" s="616"/>
      <c r="R10" s="616"/>
      <c r="S10" s="616"/>
      <c r="T10" s="616"/>
      <c r="U10" s="616"/>
      <c r="V10" s="616"/>
      <c r="W10" s="616"/>
      <c r="X10" s="616"/>
      <c r="Y10" s="616"/>
      <c r="Z10" s="616"/>
      <c r="AA10" s="616"/>
      <c r="AB10" s="616"/>
      <c r="AC10" s="616"/>
      <c r="AD10" s="616"/>
      <c r="AE10" s="616"/>
      <c r="AF10" s="616"/>
      <c r="AG10" s="616"/>
      <c r="AH10" s="616"/>
      <c r="AI10" s="616"/>
      <c r="AJ10" s="603"/>
    </row>
    <row r="11" s="135" customFormat="true" ht="13.5" hidden="false" customHeight="true" outlineLevel="0" collapsed="false">
      <c r="A11" s="617" t="s">
        <v>27</v>
      </c>
      <c r="B11" s="617"/>
      <c r="C11" s="617"/>
      <c r="D11" s="617"/>
      <c r="E11" s="617"/>
      <c r="F11" s="617"/>
      <c r="G11" s="365" t="s">
        <v>28</v>
      </c>
      <c r="H11" s="365"/>
      <c r="I11" s="365"/>
      <c r="J11" s="365"/>
      <c r="K11" s="618" t="str">
        <f aca="false">IF(基本情報入力シート!L31="","",基本情報入力シート!L31)</f>
        <v/>
      </c>
      <c r="L11" s="618"/>
      <c r="M11" s="618"/>
      <c r="N11" s="618"/>
      <c r="O11" s="618"/>
      <c r="P11" s="618"/>
      <c r="Q11" s="618"/>
      <c r="R11" s="618"/>
      <c r="S11" s="618"/>
      <c r="T11" s="618"/>
      <c r="U11" s="619" t="s">
        <v>29</v>
      </c>
      <c r="V11" s="619"/>
      <c r="W11" s="619"/>
      <c r="X11" s="619"/>
      <c r="Y11" s="620" t="str">
        <f aca="false">IF(基本情報入力シート!L32="","",基本情報入力シート!L32)</f>
        <v/>
      </c>
      <c r="Z11" s="620"/>
      <c r="AA11" s="620"/>
      <c r="AB11" s="620"/>
      <c r="AC11" s="620"/>
      <c r="AD11" s="620"/>
      <c r="AE11" s="620"/>
      <c r="AF11" s="620"/>
      <c r="AG11" s="620"/>
      <c r="AH11" s="620"/>
      <c r="AI11" s="620"/>
      <c r="AJ11" s="603"/>
      <c r="AT11" s="621"/>
      <c r="AU11" s="621"/>
    </row>
    <row r="12" s="135" customFormat="true" ht="7.25" hidden="false" customHeight="true" outlineLevel="0" collapsed="false">
      <c r="A12" s="622"/>
      <c r="B12" s="622"/>
      <c r="C12" s="622"/>
      <c r="D12" s="622"/>
      <c r="E12" s="622"/>
      <c r="F12" s="622"/>
      <c r="G12" s="622"/>
      <c r="H12" s="622"/>
      <c r="I12" s="622"/>
      <c r="J12" s="622"/>
      <c r="K12" s="622"/>
      <c r="L12" s="622"/>
      <c r="M12" s="622"/>
      <c r="N12" s="622"/>
      <c r="O12" s="622"/>
      <c r="P12" s="622"/>
      <c r="Q12" s="622"/>
      <c r="R12" s="622"/>
      <c r="S12" s="622"/>
      <c r="T12" s="622"/>
      <c r="U12" s="622"/>
      <c r="V12" s="622"/>
      <c r="W12" s="622"/>
      <c r="X12" s="622"/>
      <c r="Y12" s="622"/>
      <c r="Z12" s="622"/>
      <c r="AA12" s="622"/>
      <c r="AB12" s="622"/>
      <c r="AC12" s="622"/>
      <c r="AD12" s="622"/>
      <c r="AE12" s="622"/>
      <c r="AF12" s="622"/>
      <c r="AG12" s="622"/>
      <c r="AH12" s="622"/>
      <c r="AI12" s="622"/>
      <c r="AJ12" s="122"/>
      <c r="AT12" s="621"/>
      <c r="AU12" s="621"/>
    </row>
    <row r="13" customFormat="false" ht="23.4" hidden="false" customHeight="true" outlineLevel="0" collapsed="false">
      <c r="A13" s="623" t="s">
        <v>355</v>
      </c>
      <c r="B13" s="192"/>
      <c r="C13" s="192"/>
      <c r="D13" s="192"/>
      <c r="E13" s="192"/>
      <c r="F13" s="192"/>
      <c r="G13" s="192"/>
      <c r="H13" s="192"/>
      <c r="I13" s="192"/>
      <c r="J13" s="192"/>
      <c r="K13" s="192"/>
      <c r="L13" s="192"/>
      <c r="M13" s="192"/>
      <c r="N13" s="192"/>
      <c r="O13" s="180"/>
      <c r="P13" s="180"/>
      <c r="Q13" s="180"/>
      <c r="R13" s="180"/>
      <c r="S13" s="180"/>
      <c r="T13" s="180"/>
      <c r="U13" s="192"/>
      <c r="V13" s="192"/>
      <c r="W13" s="192"/>
      <c r="X13" s="192"/>
      <c r="Y13" s="192"/>
      <c r="Z13" s="192"/>
      <c r="AA13" s="192"/>
      <c r="AB13" s="192"/>
      <c r="AC13" s="192"/>
      <c r="AD13" s="192"/>
      <c r="AE13" s="192"/>
      <c r="AF13" s="192"/>
      <c r="AG13" s="192"/>
      <c r="AH13" s="166" t="str">
        <f aca="false">IF(G5="", "", IF(AND(OR(A15="✓", A16="✓", A17="✓"), OR(A19="✓",AND(A20="✓", M21&lt;&gt;""))), "○", "×"))</f>
        <v/>
      </c>
      <c r="AI13" s="166"/>
      <c r="AK13" s="624" t="s">
        <v>356</v>
      </c>
      <c r="AL13" s="624"/>
      <c r="AM13" s="624"/>
      <c r="AN13" s="624"/>
      <c r="AO13" s="624"/>
      <c r="AP13" s="624"/>
      <c r="AQ13" s="624"/>
      <c r="AR13" s="624"/>
      <c r="AS13" s="624"/>
      <c r="AT13" s="624"/>
      <c r="AU13" s="624"/>
      <c r="AV13" s="624"/>
    </row>
    <row r="14" customFormat="false" ht="27.65" hidden="false" customHeight="true" outlineLevel="0" collapsed="false">
      <c r="A14" s="625" t="s">
        <v>357</v>
      </c>
      <c r="B14" s="625"/>
      <c r="C14" s="625"/>
      <c r="D14" s="625"/>
      <c r="E14" s="625"/>
      <c r="F14" s="625"/>
      <c r="G14" s="625"/>
      <c r="H14" s="625"/>
      <c r="I14" s="625"/>
      <c r="J14" s="625"/>
      <c r="K14" s="625"/>
      <c r="L14" s="625"/>
      <c r="M14" s="625"/>
      <c r="N14" s="625"/>
      <c r="O14" s="625"/>
      <c r="P14" s="625"/>
      <c r="Q14" s="625"/>
      <c r="R14" s="625"/>
      <c r="S14" s="625"/>
      <c r="T14" s="625"/>
      <c r="U14" s="625"/>
      <c r="V14" s="625"/>
      <c r="W14" s="625"/>
      <c r="X14" s="625"/>
      <c r="Y14" s="625"/>
      <c r="Z14" s="625"/>
      <c r="AA14" s="625"/>
      <c r="AB14" s="625"/>
      <c r="AC14" s="625"/>
      <c r="AD14" s="625"/>
      <c r="AE14" s="625"/>
      <c r="AF14" s="625"/>
      <c r="AG14" s="625"/>
      <c r="AH14" s="625"/>
      <c r="AI14" s="625"/>
      <c r="AJ14" s="122"/>
      <c r="AR14" s="626"/>
    </row>
    <row r="15" customFormat="false" ht="20" hidden="false" customHeight="true" outlineLevel="0" collapsed="false">
      <c r="A15" s="627"/>
      <c r="B15" s="628" t="s">
        <v>358</v>
      </c>
      <c r="C15" s="628"/>
      <c r="D15" s="628"/>
      <c r="E15" s="628"/>
      <c r="F15" s="628"/>
      <c r="G15" s="628"/>
      <c r="H15" s="628"/>
      <c r="I15" s="628"/>
      <c r="J15" s="628"/>
      <c r="K15" s="628"/>
      <c r="L15" s="628"/>
      <c r="M15" s="628"/>
      <c r="N15" s="628"/>
      <c r="O15" s="628"/>
      <c r="P15" s="628"/>
      <c r="Q15" s="628"/>
      <c r="R15" s="628"/>
      <c r="S15" s="628"/>
      <c r="T15" s="628"/>
      <c r="U15" s="628"/>
      <c r="V15" s="628"/>
      <c r="W15" s="628"/>
      <c r="X15" s="628"/>
      <c r="Y15" s="628"/>
      <c r="Z15" s="628"/>
      <c r="AA15" s="628"/>
      <c r="AB15" s="628"/>
      <c r="AC15" s="628"/>
      <c r="AD15" s="628"/>
      <c r="AE15" s="628"/>
      <c r="AF15" s="628"/>
      <c r="AG15" s="628"/>
      <c r="AH15" s="628"/>
      <c r="AI15" s="628"/>
      <c r="AJ15" s="122"/>
      <c r="AR15" s="626"/>
    </row>
    <row r="16" customFormat="false" ht="20" hidden="false" customHeight="true" outlineLevel="0" collapsed="false">
      <c r="A16" s="629"/>
      <c r="B16" s="630" t="s">
        <v>359</v>
      </c>
      <c r="C16" s="630"/>
      <c r="D16" s="630"/>
      <c r="E16" s="630"/>
      <c r="F16" s="630"/>
      <c r="G16" s="630"/>
      <c r="H16" s="630"/>
      <c r="I16" s="630"/>
      <c r="J16" s="630"/>
      <c r="K16" s="630"/>
      <c r="L16" s="630"/>
      <c r="M16" s="630"/>
      <c r="N16" s="630"/>
      <c r="O16" s="630"/>
      <c r="P16" s="630"/>
      <c r="Q16" s="630"/>
      <c r="R16" s="630"/>
      <c r="S16" s="630"/>
      <c r="T16" s="630"/>
      <c r="U16" s="630"/>
      <c r="V16" s="630"/>
      <c r="W16" s="630"/>
      <c r="X16" s="630"/>
      <c r="Y16" s="630"/>
      <c r="Z16" s="630"/>
      <c r="AA16" s="630"/>
      <c r="AB16" s="630"/>
      <c r="AC16" s="630"/>
      <c r="AD16" s="630"/>
      <c r="AE16" s="630"/>
      <c r="AF16" s="630"/>
      <c r="AG16" s="630"/>
      <c r="AH16" s="630"/>
      <c r="AI16" s="630"/>
      <c r="AJ16" s="122"/>
      <c r="AR16" s="626"/>
    </row>
    <row r="17" customFormat="false" ht="20" hidden="false" customHeight="true" outlineLevel="0" collapsed="false">
      <c r="A17" s="631"/>
      <c r="B17" s="630" t="s">
        <v>360</v>
      </c>
      <c r="C17" s="630"/>
      <c r="D17" s="630"/>
      <c r="E17" s="630"/>
      <c r="F17" s="630"/>
      <c r="G17" s="630"/>
      <c r="H17" s="630"/>
      <c r="I17" s="630"/>
      <c r="J17" s="630"/>
      <c r="K17" s="630"/>
      <c r="L17" s="630"/>
      <c r="M17" s="630"/>
      <c r="N17" s="630"/>
      <c r="O17" s="630"/>
      <c r="P17" s="630"/>
      <c r="Q17" s="630"/>
      <c r="R17" s="630"/>
      <c r="S17" s="630"/>
      <c r="T17" s="630"/>
      <c r="U17" s="630"/>
      <c r="V17" s="630"/>
      <c r="W17" s="630"/>
      <c r="X17" s="630"/>
      <c r="Y17" s="630"/>
      <c r="Z17" s="630"/>
      <c r="AA17" s="630"/>
      <c r="AB17" s="630"/>
      <c r="AC17" s="630"/>
      <c r="AD17" s="630"/>
      <c r="AE17" s="630"/>
      <c r="AF17" s="630"/>
      <c r="AG17" s="630"/>
      <c r="AH17" s="630"/>
      <c r="AI17" s="630"/>
      <c r="AJ17" s="122"/>
      <c r="AR17" s="626"/>
    </row>
    <row r="18" customFormat="false" ht="27.65" hidden="false" customHeight="true" outlineLevel="0" collapsed="false">
      <c r="A18" s="632" t="s">
        <v>361</v>
      </c>
      <c r="B18" s="632"/>
      <c r="C18" s="632"/>
      <c r="D18" s="632"/>
      <c r="E18" s="632"/>
      <c r="F18" s="632"/>
      <c r="G18" s="632"/>
      <c r="H18" s="632"/>
      <c r="I18" s="632"/>
      <c r="J18" s="632"/>
      <c r="K18" s="632"/>
      <c r="L18" s="632"/>
      <c r="M18" s="632"/>
      <c r="N18" s="632"/>
      <c r="O18" s="632"/>
      <c r="P18" s="632"/>
      <c r="Q18" s="632"/>
      <c r="R18" s="632"/>
      <c r="S18" s="632"/>
      <c r="T18" s="632"/>
      <c r="U18" s="632"/>
      <c r="V18" s="632"/>
      <c r="W18" s="632"/>
      <c r="X18" s="632"/>
      <c r="Y18" s="632"/>
      <c r="Z18" s="632"/>
      <c r="AA18" s="632"/>
      <c r="AB18" s="632"/>
      <c r="AC18" s="632"/>
      <c r="AD18" s="632"/>
      <c r="AE18" s="632"/>
      <c r="AF18" s="632"/>
      <c r="AG18" s="632"/>
      <c r="AH18" s="632"/>
      <c r="AI18" s="632"/>
      <c r="AJ18" s="122"/>
      <c r="AR18" s="626"/>
    </row>
    <row r="19" customFormat="false" ht="20" hidden="false" customHeight="true" outlineLevel="0" collapsed="false">
      <c r="A19" s="627"/>
      <c r="B19" s="630" t="s">
        <v>362</v>
      </c>
      <c r="C19" s="630"/>
      <c r="D19" s="630"/>
      <c r="E19" s="630"/>
      <c r="F19" s="630"/>
      <c r="G19" s="630"/>
      <c r="H19" s="630"/>
      <c r="I19" s="630"/>
      <c r="J19" s="630"/>
      <c r="K19" s="630"/>
      <c r="L19" s="630"/>
      <c r="M19" s="630"/>
      <c r="N19" s="630"/>
      <c r="O19" s="630"/>
      <c r="P19" s="630"/>
      <c r="Q19" s="630"/>
      <c r="R19" s="630"/>
      <c r="S19" s="630"/>
      <c r="T19" s="630"/>
      <c r="U19" s="630"/>
      <c r="V19" s="630"/>
      <c r="W19" s="630"/>
      <c r="X19" s="630"/>
      <c r="Y19" s="630"/>
      <c r="Z19" s="630"/>
      <c r="AA19" s="630"/>
      <c r="AB19" s="630"/>
      <c r="AC19" s="630"/>
      <c r="AD19" s="630"/>
      <c r="AE19" s="630"/>
      <c r="AF19" s="630"/>
      <c r="AG19" s="630"/>
      <c r="AH19" s="630"/>
      <c r="AI19" s="630"/>
      <c r="AJ19" s="122"/>
      <c r="AR19" s="626"/>
    </row>
    <row r="20" customFormat="false" ht="20" hidden="false" customHeight="true" outlineLevel="0" collapsed="false">
      <c r="A20" s="631"/>
      <c r="B20" s="633" t="s">
        <v>363</v>
      </c>
      <c r="C20" s="633"/>
      <c r="D20" s="633"/>
      <c r="E20" s="633"/>
      <c r="F20" s="633"/>
      <c r="G20" s="633"/>
      <c r="H20" s="633"/>
      <c r="I20" s="633"/>
      <c r="J20" s="633"/>
      <c r="K20" s="633"/>
      <c r="L20" s="633"/>
      <c r="M20" s="633"/>
      <c r="N20" s="633"/>
      <c r="O20" s="633"/>
      <c r="P20" s="633"/>
      <c r="Q20" s="633"/>
      <c r="R20" s="633"/>
      <c r="S20" s="633"/>
      <c r="T20" s="633"/>
      <c r="U20" s="633"/>
      <c r="V20" s="633"/>
      <c r="W20" s="633"/>
      <c r="X20" s="633"/>
      <c r="Y20" s="633"/>
      <c r="Z20" s="633"/>
      <c r="AA20" s="633"/>
      <c r="AB20" s="633"/>
      <c r="AC20" s="633"/>
      <c r="AD20" s="633"/>
      <c r="AE20" s="633"/>
      <c r="AF20" s="633"/>
      <c r="AG20" s="633"/>
      <c r="AH20" s="633"/>
      <c r="AI20" s="633"/>
      <c r="AJ20" s="122"/>
      <c r="AR20" s="626"/>
    </row>
    <row r="21" customFormat="false" ht="29.4" hidden="false" customHeight="true" outlineLevel="0" collapsed="false">
      <c r="A21" s="634" t="s">
        <v>364</v>
      </c>
      <c r="B21" s="634"/>
      <c r="C21" s="634"/>
      <c r="D21" s="634"/>
      <c r="E21" s="634"/>
      <c r="F21" s="634"/>
      <c r="G21" s="634"/>
      <c r="H21" s="634"/>
      <c r="I21" s="634"/>
      <c r="J21" s="634"/>
      <c r="K21" s="634"/>
      <c r="L21" s="634"/>
      <c r="M21" s="635"/>
      <c r="N21" s="635"/>
      <c r="O21" s="635"/>
      <c r="P21" s="635"/>
      <c r="Q21" s="635"/>
      <c r="R21" s="635"/>
      <c r="S21" s="635"/>
      <c r="T21" s="635"/>
      <c r="U21" s="635"/>
      <c r="V21" s="635"/>
      <c r="W21" s="635"/>
      <c r="X21" s="635"/>
      <c r="Y21" s="635"/>
      <c r="Z21" s="635"/>
      <c r="AA21" s="635"/>
      <c r="AB21" s="635"/>
      <c r="AC21" s="635"/>
      <c r="AD21" s="635"/>
      <c r="AE21" s="635"/>
      <c r="AF21" s="635"/>
      <c r="AG21" s="635"/>
      <c r="AH21" s="635"/>
      <c r="AI21" s="635"/>
      <c r="AJ21" s="122"/>
      <c r="AR21" s="626"/>
    </row>
    <row r="22" customFormat="false" ht="100.25" hidden="false" customHeight="true" outlineLevel="0" collapsed="false">
      <c r="A22" s="373" t="s">
        <v>365</v>
      </c>
      <c r="B22" s="373"/>
      <c r="C22" s="373"/>
      <c r="D22" s="373"/>
      <c r="E22" s="373"/>
      <c r="F22" s="373"/>
      <c r="G22" s="373"/>
      <c r="H22" s="373"/>
      <c r="I22" s="373"/>
      <c r="J22" s="373"/>
      <c r="K22" s="373"/>
      <c r="L22" s="373"/>
      <c r="M22" s="373"/>
      <c r="N22" s="373"/>
      <c r="O22" s="373"/>
      <c r="P22" s="373"/>
      <c r="Q22" s="373"/>
      <c r="R22" s="373"/>
      <c r="S22" s="373"/>
      <c r="T22" s="373"/>
      <c r="U22" s="373"/>
      <c r="V22" s="373"/>
      <c r="W22" s="373"/>
      <c r="X22" s="373"/>
      <c r="Y22" s="373"/>
      <c r="Z22" s="373"/>
      <c r="AA22" s="373"/>
      <c r="AB22" s="373"/>
      <c r="AC22" s="373"/>
      <c r="AD22" s="373"/>
      <c r="AE22" s="373"/>
      <c r="AF22" s="373"/>
      <c r="AG22" s="373"/>
      <c r="AH22" s="373"/>
      <c r="AI22" s="373"/>
      <c r="AJ22" s="122"/>
      <c r="AR22" s="626"/>
    </row>
    <row r="23" customFormat="false" ht="3.65" hidden="false" customHeight="true" outlineLevel="0" collapsed="false">
      <c r="A23" s="636"/>
      <c r="B23" s="636"/>
      <c r="C23" s="636"/>
      <c r="D23" s="636"/>
      <c r="E23" s="636"/>
      <c r="F23" s="636"/>
      <c r="G23" s="636"/>
      <c r="H23" s="636"/>
      <c r="I23" s="636"/>
      <c r="J23" s="636"/>
      <c r="K23" s="636"/>
      <c r="L23" s="636"/>
      <c r="M23" s="636"/>
      <c r="N23" s="636"/>
      <c r="O23" s="636"/>
      <c r="P23" s="636"/>
      <c r="Q23" s="636"/>
      <c r="R23" s="636"/>
      <c r="S23" s="636"/>
      <c r="T23" s="636"/>
      <c r="U23" s="636"/>
      <c r="V23" s="636"/>
      <c r="W23" s="636"/>
      <c r="X23" s="636"/>
      <c r="Y23" s="636"/>
      <c r="Z23" s="637"/>
      <c r="AA23" s="637"/>
      <c r="AB23" s="637"/>
      <c r="AC23" s="637"/>
      <c r="AD23" s="637"/>
      <c r="AE23" s="637"/>
      <c r="AF23" s="637"/>
      <c r="AG23" s="638"/>
      <c r="AH23" s="638"/>
      <c r="AI23" s="132"/>
      <c r="AJ23" s="122"/>
      <c r="AK23" s="1"/>
      <c r="AL23" s="1"/>
      <c r="AM23" s="1"/>
      <c r="AR23" s="626"/>
    </row>
    <row r="24" customFormat="false" ht="21.75" hidden="false" customHeight="true" outlineLevel="0" collapsed="false">
      <c r="A24" s="245" t="s">
        <v>366</v>
      </c>
      <c r="B24" s="245"/>
      <c r="C24" s="245"/>
      <c r="D24" s="245"/>
      <c r="E24" s="245"/>
      <c r="F24" s="245"/>
      <c r="G24" s="245"/>
      <c r="H24" s="245"/>
      <c r="I24" s="245"/>
      <c r="J24" s="245"/>
      <c r="K24" s="245"/>
      <c r="L24" s="245"/>
      <c r="M24" s="245"/>
      <c r="N24" s="245"/>
      <c r="O24" s="245"/>
      <c r="P24" s="245"/>
      <c r="Q24" s="245"/>
      <c r="R24" s="245"/>
      <c r="S24" s="245"/>
      <c r="T24" s="245"/>
      <c r="U24" s="245"/>
      <c r="V24" s="245"/>
      <c r="W24" s="245"/>
      <c r="X24" s="245"/>
      <c r="Y24" s="245"/>
      <c r="Z24" s="245"/>
      <c r="AA24" s="245"/>
      <c r="AB24" s="245"/>
      <c r="AC24" s="245"/>
      <c r="AD24" s="245"/>
      <c r="AE24" s="245"/>
      <c r="AF24" s="245"/>
      <c r="AG24" s="245"/>
      <c r="AH24" s="245"/>
      <c r="AI24" s="245"/>
      <c r="AJ24" s="1"/>
    </row>
    <row r="25" customFormat="false" ht="17.25" hidden="false" customHeight="true" outlineLevel="0" collapsed="false">
      <c r="A25" s="639" t="s">
        <v>247</v>
      </c>
      <c r="B25" s="639"/>
      <c r="C25" s="639"/>
      <c r="D25" s="639"/>
      <c r="E25" s="639"/>
      <c r="F25" s="639"/>
      <c r="G25" s="639"/>
      <c r="H25" s="639"/>
      <c r="I25" s="639"/>
      <c r="J25" s="639"/>
      <c r="K25" s="639"/>
      <c r="L25" s="639"/>
      <c r="M25" s="639"/>
      <c r="N25" s="639"/>
      <c r="O25" s="639"/>
      <c r="P25" s="639"/>
      <c r="Q25" s="639"/>
      <c r="R25" s="639"/>
      <c r="S25" s="639"/>
      <c r="T25" s="639"/>
      <c r="U25" s="639"/>
      <c r="V25" s="639"/>
      <c r="W25" s="639"/>
      <c r="X25" s="639"/>
      <c r="Y25" s="639"/>
      <c r="Z25" s="639"/>
      <c r="AA25" s="639"/>
      <c r="AB25" s="639"/>
      <c r="AC25" s="639"/>
      <c r="AD25" s="639"/>
      <c r="AE25" s="639"/>
      <c r="AF25" s="639"/>
      <c r="AG25" s="639"/>
      <c r="AH25" s="188" t="str">
        <f aca="false" t="array" ref="AH25:AH25">IF(G5="", "", IF(AND(PRODUCT((A28:A33="✓")*1), OR(A19="", AND(A19="✓", A27="✓"))),"○","×"))</f>
        <v/>
      </c>
      <c r="AI25" s="188"/>
      <c r="AJ25" s="353"/>
      <c r="AK25" s="640" t="s">
        <v>356</v>
      </c>
      <c r="AL25" s="640"/>
      <c r="AM25" s="640"/>
      <c r="AN25" s="640"/>
      <c r="AO25" s="640"/>
      <c r="AP25" s="640"/>
      <c r="AQ25" s="640"/>
      <c r="AR25" s="640"/>
      <c r="AS25" s="640"/>
      <c r="AT25" s="640"/>
      <c r="AU25" s="640"/>
      <c r="AV25" s="640"/>
    </row>
    <row r="26" customFormat="false" ht="14.25" hidden="false" customHeight="true" outlineLevel="0" collapsed="false">
      <c r="A26" s="641" t="s">
        <v>367</v>
      </c>
      <c r="B26" s="641"/>
      <c r="C26" s="641"/>
      <c r="D26" s="641"/>
      <c r="E26" s="641"/>
      <c r="F26" s="641"/>
      <c r="G26" s="641"/>
      <c r="H26" s="641"/>
      <c r="I26" s="641"/>
      <c r="J26" s="641"/>
      <c r="K26" s="641"/>
      <c r="L26" s="641"/>
      <c r="M26" s="641"/>
      <c r="N26" s="641"/>
      <c r="O26" s="641"/>
      <c r="P26" s="641"/>
      <c r="Q26" s="641"/>
      <c r="R26" s="641"/>
      <c r="S26" s="641"/>
      <c r="T26" s="641"/>
      <c r="U26" s="641"/>
      <c r="V26" s="641"/>
      <c r="W26" s="641"/>
      <c r="X26" s="641"/>
      <c r="Y26" s="641"/>
      <c r="Z26" s="641"/>
      <c r="AA26" s="642" t="s">
        <v>368</v>
      </c>
      <c r="AB26" s="642"/>
      <c r="AC26" s="642"/>
      <c r="AD26" s="642"/>
      <c r="AE26" s="642"/>
      <c r="AF26" s="642"/>
      <c r="AG26" s="642"/>
      <c r="AH26" s="642"/>
      <c r="AI26" s="642"/>
      <c r="AJ26" s="1"/>
      <c r="AL26" s="643"/>
    </row>
    <row r="27" customFormat="false" ht="20" hidden="false" customHeight="true" outlineLevel="0" collapsed="false">
      <c r="A27" s="627"/>
      <c r="B27" s="205" t="s">
        <v>369</v>
      </c>
      <c r="C27" s="205"/>
      <c r="D27" s="205"/>
      <c r="E27" s="205"/>
      <c r="F27" s="205"/>
      <c r="G27" s="205"/>
      <c r="H27" s="205"/>
      <c r="I27" s="205"/>
      <c r="J27" s="205"/>
      <c r="K27" s="205"/>
      <c r="L27" s="205"/>
      <c r="M27" s="205"/>
      <c r="N27" s="205"/>
      <c r="O27" s="205"/>
      <c r="P27" s="205"/>
      <c r="Q27" s="205"/>
      <c r="R27" s="205"/>
      <c r="S27" s="205"/>
      <c r="T27" s="205"/>
      <c r="U27" s="205"/>
      <c r="V27" s="205"/>
      <c r="W27" s="205"/>
      <c r="X27" s="205"/>
      <c r="Y27" s="205"/>
      <c r="Z27" s="205"/>
      <c r="AA27" s="147" t="s">
        <v>257</v>
      </c>
      <c r="AB27" s="147"/>
      <c r="AC27" s="147"/>
      <c r="AD27" s="147"/>
      <c r="AE27" s="147"/>
      <c r="AF27" s="147"/>
      <c r="AG27" s="147"/>
      <c r="AH27" s="147"/>
      <c r="AI27" s="147"/>
      <c r="AJ27" s="178"/>
    </row>
    <row r="28" customFormat="false" ht="30" hidden="false" customHeight="true" outlineLevel="0" collapsed="false">
      <c r="A28" s="629"/>
      <c r="B28" s="205" t="s">
        <v>370</v>
      </c>
      <c r="C28" s="205"/>
      <c r="D28" s="205"/>
      <c r="E28" s="205"/>
      <c r="F28" s="205"/>
      <c r="G28" s="205"/>
      <c r="H28" s="205"/>
      <c r="I28" s="205"/>
      <c r="J28" s="205"/>
      <c r="K28" s="205"/>
      <c r="L28" s="205"/>
      <c r="M28" s="205"/>
      <c r="N28" s="205"/>
      <c r="O28" s="205"/>
      <c r="P28" s="205"/>
      <c r="Q28" s="205"/>
      <c r="R28" s="205"/>
      <c r="S28" s="205"/>
      <c r="T28" s="205"/>
      <c r="U28" s="205"/>
      <c r="V28" s="205"/>
      <c r="W28" s="205"/>
      <c r="X28" s="205"/>
      <c r="Y28" s="205"/>
      <c r="Z28" s="205"/>
      <c r="AA28" s="644" t="s">
        <v>371</v>
      </c>
      <c r="AB28" s="644"/>
      <c r="AC28" s="644"/>
      <c r="AD28" s="644"/>
      <c r="AE28" s="644"/>
      <c r="AF28" s="644"/>
      <c r="AG28" s="644"/>
      <c r="AH28" s="644"/>
      <c r="AI28" s="644"/>
      <c r="AJ28" s="178"/>
    </row>
    <row r="29" customFormat="false" ht="30" hidden="false" customHeight="true" outlineLevel="0" collapsed="false">
      <c r="A29" s="629"/>
      <c r="B29" s="645" t="s">
        <v>372</v>
      </c>
      <c r="C29" s="645"/>
      <c r="D29" s="645"/>
      <c r="E29" s="645"/>
      <c r="F29" s="645"/>
      <c r="G29" s="645"/>
      <c r="H29" s="645"/>
      <c r="I29" s="645"/>
      <c r="J29" s="645"/>
      <c r="K29" s="645"/>
      <c r="L29" s="645"/>
      <c r="M29" s="645"/>
      <c r="N29" s="645"/>
      <c r="O29" s="645"/>
      <c r="P29" s="645"/>
      <c r="Q29" s="645"/>
      <c r="R29" s="645"/>
      <c r="S29" s="645"/>
      <c r="T29" s="645"/>
      <c r="U29" s="645"/>
      <c r="V29" s="645"/>
      <c r="W29" s="645"/>
      <c r="X29" s="645"/>
      <c r="Y29" s="645"/>
      <c r="Z29" s="645"/>
      <c r="AA29" s="644" t="s">
        <v>373</v>
      </c>
      <c r="AB29" s="644"/>
      <c r="AC29" s="644"/>
      <c r="AD29" s="644"/>
      <c r="AE29" s="644"/>
      <c r="AF29" s="644"/>
      <c r="AG29" s="644"/>
      <c r="AH29" s="644"/>
      <c r="AI29" s="644"/>
      <c r="AJ29" s="353"/>
    </row>
    <row r="30" customFormat="false" ht="30" hidden="false" customHeight="true" outlineLevel="0" collapsed="false">
      <c r="A30" s="629"/>
      <c r="B30" s="205" t="s">
        <v>256</v>
      </c>
      <c r="C30" s="205"/>
      <c r="D30" s="205"/>
      <c r="E30" s="205"/>
      <c r="F30" s="205"/>
      <c r="G30" s="205"/>
      <c r="H30" s="205"/>
      <c r="I30" s="205"/>
      <c r="J30" s="205"/>
      <c r="K30" s="205"/>
      <c r="L30" s="205"/>
      <c r="M30" s="205"/>
      <c r="N30" s="205"/>
      <c r="O30" s="205"/>
      <c r="P30" s="205"/>
      <c r="Q30" s="205"/>
      <c r="R30" s="205"/>
      <c r="S30" s="205"/>
      <c r="T30" s="205"/>
      <c r="U30" s="205"/>
      <c r="V30" s="205"/>
      <c r="W30" s="205"/>
      <c r="X30" s="205"/>
      <c r="Y30" s="205"/>
      <c r="Z30" s="205"/>
      <c r="AA30" s="147" t="s">
        <v>257</v>
      </c>
      <c r="AB30" s="147"/>
      <c r="AC30" s="147"/>
      <c r="AD30" s="147"/>
      <c r="AE30" s="147"/>
      <c r="AF30" s="147"/>
      <c r="AG30" s="147"/>
      <c r="AH30" s="147"/>
      <c r="AI30" s="147"/>
      <c r="AJ30" s="353"/>
      <c r="AK30" s="643"/>
    </row>
    <row r="31" customFormat="false" ht="30" hidden="false" customHeight="true" outlineLevel="0" collapsed="false">
      <c r="A31" s="629"/>
      <c r="B31" s="205" t="s">
        <v>258</v>
      </c>
      <c r="C31" s="205"/>
      <c r="D31" s="205"/>
      <c r="E31" s="205"/>
      <c r="F31" s="205"/>
      <c r="G31" s="205"/>
      <c r="H31" s="205"/>
      <c r="I31" s="205"/>
      <c r="J31" s="205"/>
      <c r="K31" s="205"/>
      <c r="L31" s="205"/>
      <c r="M31" s="205"/>
      <c r="N31" s="205"/>
      <c r="O31" s="205"/>
      <c r="P31" s="205"/>
      <c r="Q31" s="205"/>
      <c r="R31" s="205"/>
      <c r="S31" s="205"/>
      <c r="T31" s="205"/>
      <c r="U31" s="205"/>
      <c r="V31" s="205"/>
      <c r="W31" s="205"/>
      <c r="X31" s="205"/>
      <c r="Y31" s="205"/>
      <c r="Z31" s="205"/>
      <c r="AA31" s="644" t="s">
        <v>259</v>
      </c>
      <c r="AB31" s="644"/>
      <c r="AC31" s="644"/>
      <c r="AD31" s="644"/>
      <c r="AE31" s="644"/>
      <c r="AF31" s="644"/>
      <c r="AG31" s="644"/>
      <c r="AH31" s="644"/>
      <c r="AI31" s="644"/>
      <c r="AJ31" s="353"/>
      <c r="AK31" s="643"/>
      <c r="AL31" s="427"/>
    </row>
    <row r="32" customFormat="false" ht="20" hidden="false" customHeight="true" outlineLevel="0" collapsed="false">
      <c r="A32" s="629"/>
      <c r="B32" s="645" t="s">
        <v>374</v>
      </c>
      <c r="C32" s="645"/>
      <c r="D32" s="645"/>
      <c r="E32" s="645"/>
      <c r="F32" s="645"/>
      <c r="G32" s="645"/>
      <c r="H32" s="645"/>
      <c r="I32" s="645"/>
      <c r="J32" s="645"/>
      <c r="K32" s="645"/>
      <c r="L32" s="645"/>
      <c r="M32" s="645"/>
      <c r="N32" s="645"/>
      <c r="O32" s="645"/>
      <c r="P32" s="645"/>
      <c r="Q32" s="645"/>
      <c r="R32" s="645"/>
      <c r="S32" s="645"/>
      <c r="T32" s="645"/>
      <c r="U32" s="645"/>
      <c r="V32" s="645"/>
      <c r="W32" s="645"/>
      <c r="X32" s="645"/>
      <c r="Y32" s="645"/>
      <c r="Z32" s="645"/>
      <c r="AA32" s="646" t="s">
        <v>261</v>
      </c>
      <c r="AB32" s="646"/>
      <c r="AC32" s="646"/>
      <c r="AD32" s="646"/>
      <c r="AE32" s="646"/>
      <c r="AF32" s="646"/>
      <c r="AG32" s="646"/>
      <c r="AH32" s="646"/>
      <c r="AI32" s="646"/>
      <c r="AJ32" s="353"/>
      <c r="AK32" s="643"/>
      <c r="AL32" s="427"/>
    </row>
    <row r="33" customFormat="false" ht="20" hidden="false" customHeight="true" outlineLevel="0" collapsed="false">
      <c r="A33" s="647"/>
      <c r="B33" s="630" t="s">
        <v>375</v>
      </c>
      <c r="C33" s="630"/>
      <c r="D33" s="630"/>
      <c r="E33" s="630"/>
      <c r="F33" s="630"/>
      <c r="G33" s="630"/>
      <c r="H33" s="630"/>
      <c r="I33" s="630"/>
      <c r="J33" s="630"/>
      <c r="K33" s="630"/>
      <c r="L33" s="630"/>
      <c r="M33" s="630"/>
      <c r="N33" s="630"/>
      <c r="O33" s="630"/>
      <c r="P33" s="630"/>
      <c r="Q33" s="630"/>
      <c r="R33" s="630"/>
      <c r="S33" s="630"/>
      <c r="T33" s="630"/>
      <c r="U33" s="630"/>
      <c r="V33" s="630"/>
      <c r="W33" s="630"/>
      <c r="X33" s="630"/>
      <c r="Y33" s="630"/>
      <c r="Z33" s="630"/>
      <c r="AA33" s="147" t="s">
        <v>257</v>
      </c>
      <c r="AB33" s="147"/>
      <c r="AC33" s="147"/>
      <c r="AD33" s="147"/>
      <c r="AE33" s="147"/>
      <c r="AF33" s="147"/>
      <c r="AG33" s="147"/>
      <c r="AH33" s="147"/>
      <c r="AI33" s="147"/>
      <c r="AJ33" s="353"/>
      <c r="AK33" s="643"/>
      <c r="AL33" s="427"/>
    </row>
    <row r="34" s="1" customFormat="true" ht="10.25" hidden="false" customHeight="true" outlineLevel="0" collapsed="false">
      <c r="A34" s="353"/>
      <c r="B34" s="353"/>
      <c r="C34" s="352"/>
      <c r="D34" s="353"/>
      <c r="E34" s="353"/>
      <c r="F34" s="353"/>
      <c r="G34" s="353"/>
      <c r="H34" s="353"/>
      <c r="I34" s="353"/>
      <c r="J34" s="353"/>
      <c r="K34" s="353"/>
      <c r="L34" s="353"/>
      <c r="M34" s="353"/>
      <c r="N34" s="353"/>
      <c r="O34" s="353"/>
      <c r="P34" s="353"/>
      <c r="Q34" s="353"/>
      <c r="R34" s="353"/>
      <c r="S34" s="353"/>
      <c r="T34" s="353"/>
      <c r="U34" s="353"/>
      <c r="V34" s="353"/>
      <c r="W34" s="353"/>
      <c r="X34" s="353"/>
      <c r="Y34" s="353"/>
      <c r="Z34" s="352"/>
      <c r="AA34" s="352"/>
      <c r="AB34" s="352"/>
      <c r="AC34" s="352"/>
      <c r="AD34" s="352"/>
      <c r="AE34" s="352"/>
      <c r="AF34" s="352"/>
      <c r="AG34" s="352"/>
      <c r="AH34" s="352"/>
      <c r="AI34" s="353"/>
      <c r="AJ34" s="353"/>
    </row>
    <row r="35" customFormat="false" ht="26" hidden="false" customHeight="true" outlineLevel="0" collapsed="false">
      <c r="A35" s="353"/>
      <c r="B35" s="353"/>
      <c r="C35" s="648"/>
      <c r="D35" s="648"/>
      <c r="E35" s="648"/>
      <c r="F35" s="648"/>
      <c r="G35" s="648"/>
      <c r="H35" s="648"/>
      <c r="I35" s="648"/>
      <c r="J35" s="648"/>
      <c r="K35" s="648"/>
      <c r="L35" s="648"/>
      <c r="M35" s="648"/>
      <c r="N35" s="648"/>
      <c r="O35" s="648"/>
      <c r="P35" s="648"/>
      <c r="Q35" s="648"/>
      <c r="R35" s="648"/>
      <c r="S35" s="648"/>
      <c r="T35" s="648"/>
      <c r="U35" s="648"/>
      <c r="V35" s="648"/>
      <c r="W35" s="648"/>
      <c r="X35" s="648"/>
      <c r="Y35" s="648"/>
      <c r="Z35" s="648"/>
      <c r="AA35" s="648"/>
      <c r="AB35" s="648"/>
      <c r="AC35" s="648"/>
      <c r="AD35" s="648"/>
      <c r="AE35" s="648"/>
      <c r="AF35" s="648"/>
      <c r="AG35" s="648"/>
      <c r="AH35" s="166" t="str">
        <f aca="false">IF(G5="", "", IF(AND(OR(AND(B40="✓",B41=""), AND(B40="",B41="✓")),B37="✓",G43&lt;&gt;"",J43&lt;&gt;""),"○","×"))</f>
        <v/>
      </c>
      <c r="AI35" s="166"/>
      <c r="AJ35" s="648"/>
      <c r="AK35" s="259" t="s">
        <v>376</v>
      </c>
      <c r="AL35" s="259"/>
      <c r="AM35" s="259"/>
      <c r="AN35" s="259"/>
      <c r="AO35" s="259"/>
      <c r="AP35" s="259"/>
      <c r="AQ35" s="259"/>
      <c r="AR35" s="259"/>
      <c r="AS35" s="259"/>
      <c r="AT35" s="259"/>
      <c r="AU35" s="259"/>
      <c r="AV35" s="259"/>
      <c r="AW35" s="526"/>
    </row>
    <row r="36" customFormat="false" ht="10.25" hidden="false" customHeight="true" outlineLevel="0" collapsed="false">
      <c r="A36" s="649"/>
      <c r="B36" s="650"/>
      <c r="C36" s="651"/>
      <c r="D36" s="651"/>
      <c r="E36" s="651"/>
      <c r="F36" s="651"/>
      <c r="G36" s="651"/>
      <c r="H36" s="651"/>
      <c r="I36" s="651"/>
      <c r="J36" s="651"/>
      <c r="K36" s="651"/>
      <c r="L36" s="651"/>
      <c r="M36" s="651"/>
      <c r="N36" s="651"/>
      <c r="O36" s="651"/>
      <c r="P36" s="651"/>
      <c r="Q36" s="651"/>
      <c r="R36" s="651"/>
      <c r="S36" s="651"/>
      <c r="T36" s="651"/>
      <c r="U36" s="651"/>
      <c r="V36" s="651"/>
      <c r="W36" s="651"/>
      <c r="X36" s="651"/>
      <c r="Y36" s="651"/>
      <c r="Z36" s="651"/>
      <c r="AA36" s="651"/>
      <c r="AB36" s="651"/>
      <c r="AC36" s="651"/>
      <c r="AD36" s="651"/>
      <c r="AE36" s="651"/>
      <c r="AF36" s="651"/>
      <c r="AG36" s="651"/>
      <c r="AH36" s="648"/>
      <c r="AI36" s="652"/>
      <c r="AJ36" s="648"/>
      <c r="AK36" s="653"/>
    </row>
    <row r="37" customFormat="false" ht="24.65" hidden="false" customHeight="true" outlineLevel="0" collapsed="false">
      <c r="A37" s="214"/>
      <c r="B37" s="654"/>
      <c r="C37" s="655" t="s">
        <v>377</v>
      </c>
      <c r="D37" s="655"/>
      <c r="E37" s="655"/>
      <c r="F37" s="655"/>
      <c r="G37" s="655"/>
      <c r="H37" s="655"/>
      <c r="I37" s="655"/>
      <c r="J37" s="655"/>
      <c r="K37" s="655"/>
      <c r="L37" s="655"/>
      <c r="M37" s="655"/>
      <c r="N37" s="655"/>
      <c r="O37" s="655"/>
      <c r="P37" s="655"/>
      <c r="Q37" s="655"/>
      <c r="R37" s="655"/>
      <c r="S37" s="655"/>
      <c r="T37" s="655"/>
      <c r="U37" s="655"/>
      <c r="V37" s="655"/>
      <c r="W37" s="655"/>
      <c r="X37" s="655"/>
      <c r="Y37" s="655"/>
      <c r="Z37" s="655"/>
      <c r="AA37" s="655"/>
      <c r="AB37" s="655"/>
      <c r="AC37" s="655"/>
      <c r="AD37" s="655"/>
      <c r="AE37" s="655"/>
      <c r="AF37" s="655"/>
      <c r="AG37" s="655"/>
      <c r="AH37" s="655"/>
      <c r="AI37" s="656"/>
      <c r="AJ37" s="657"/>
    </row>
    <row r="38" customFormat="false" ht="6" hidden="false" customHeight="true" outlineLevel="0" collapsed="false">
      <c r="A38" s="214"/>
      <c r="B38" s="658"/>
      <c r="C38" s="648"/>
      <c r="D38" s="659"/>
      <c r="E38" s="659"/>
      <c r="F38" s="659"/>
      <c r="G38" s="659"/>
      <c r="H38" s="659"/>
      <c r="I38" s="659"/>
      <c r="J38" s="659"/>
      <c r="K38" s="659"/>
      <c r="L38" s="659"/>
      <c r="M38" s="659"/>
      <c r="N38" s="659"/>
      <c r="O38" s="659"/>
      <c r="P38" s="659"/>
      <c r="Q38" s="659"/>
      <c r="R38" s="659"/>
      <c r="S38" s="659"/>
      <c r="T38" s="659"/>
      <c r="U38" s="659"/>
      <c r="V38" s="659"/>
      <c r="W38" s="659"/>
      <c r="X38" s="659"/>
      <c r="Y38" s="659"/>
      <c r="Z38" s="659"/>
      <c r="AA38" s="659"/>
      <c r="AB38" s="659"/>
      <c r="AC38" s="659"/>
      <c r="AD38" s="659"/>
      <c r="AE38" s="659"/>
      <c r="AF38" s="659"/>
      <c r="AG38" s="659"/>
      <c r="AH38" s="659"/>
      <c r="AI38" s="656"/>
      <c r="AJ38" s="657"/>
    </row>
    <row r="39" customFormat="false" ht="15.65" hidden="false" customHeight="true" outlineLevel="0" collapsed="false">
      <c r="A39" s="214"/>
      <c r="B39" s="660" t="s">
        <v>378</v>
      </c>
      <c r="C39" s="660"/>
      <c r="D39" s="660"/>
      <c r="E39" s="660"/>
      <c r="F39" s="660"/>
      <c r="G39" s="660"/>
      <c r="H39" s="660"/>
      <c r="I39" s="660"/>
      <c r="J39" s="660"/>
      <c r="K39" s="660"/>
      <c r="L39" s="660"/>
      <c r="M39" s="660"/>
      <c r="N39" s="660"/>
      <c r="O39" s="660"/>
      <c r="P39" s="660"/>
      <c r="Q39" s="660"/>
      <c r="R39" s="660"/>
      <c r="S39" s="660"/>
      <c r="T39" s="660"/>
      <c r="U39" s="660"/>
      <c r="V39" s="660"/>
      <c r="W39" s="659"/>
      <c r="X39" s="659"/>
      <c r="Y39" s="659"/>
      <c r="Z39" s="659"/>
      <c r="AA39" s="659"/>
      <c r="AB39" s="659"/>
      <c r="AC39" s="659"/>
      <c r="AD39" s="659"/>
      <c r="AE39" s="659"/>
      <c r="AF39" s="659"/>
      <c r="AG39" s="659"/>
      <c r="AH39" s="659"/>
      <c r="AI39" s="656"/>
      <c r="AJ39" s="657"/>
    </row>
    <row r="40" customFormat="false" ht="40.25" hidden="false" customHeight="true" outlineLevel="0" collapsed="false">
      <c r="A40" s="214"/>
      <c r="B40" s="661"/>
      <c r="C40" s="655" t="s">
        <v>379</v>
      </c>
      <c r="D40" s="655"/>
      <c r="E40" s="655"/>
      <c r="F40" s="655"/>
      <c r="G40" s="655"/>
      <c r="H40" s="655"/>
      <c r="I40" s="655"/>
      <c r="J40" s="655"/>
      <c r="K40" s="655"/>
      <c r="L40" s="655"/>
      <c r="M40" s="655"/>
      <c r="N40" s="655"/>
      <c r="O40" s="655"/>
      <c r="P40" s="655"/>
      <c r="Q40" s="655"/>
      <c r="R40" s="655"/>
      <c r="S40" s="655"/>
      <c r="T40" s="655"/>
      <c r="U40" s="655"/>
      <c r="V40" s="655"/>
      <c r="W40" s="655"/>
      <c r="X40" s="655"/>
      <c r="Y40" s="655"/>
      <c r="Z40" s="655"/>
      <c r="AA40" s="655"/>
      <c r="AB40" s="655"/>
      <c r="AC40" s="655"/>
      <c r="AD40" s="655"/>
      <c r="AE40" s="655"/>
      <c r="AF40" s="655"/>
      <c r="AG40" s="655"/>
      <c r="AH40" s="655"/>
      <c r="AI40" s="662"/>
      <c r="AJ40" s="353"/>
      <c r="AK40" s="663"/>
    </row>
    <row r="41" customFormat="false" ht="26" hidden="false" customHeight="true" outlineLevel="0" collapsed="false">
      <c r="A41" s="214"/>
      <c r="B41" s="654"/>
      <c r="C41" s="664" t="s">
        <v>380</v>
      </c>
      <c r="D41" s="664"/>
      <c r="E41" s="664"/>
      <c r="F41" s="664"/>
      <c r="G41" s="664"/>
      <c r="H41" s="664"/>
      <c r="I41" s="664"/>
      <c r="J41" s="664"/>
      <c r="K41" s="664"/>
      <c r="L41" s="664"/>
      <c r="M41" s="664"/>
      <c r="N41" s="664"/>
      <c r="O41" s="664"/>
      <c r="P41" s="664"/>
      <c r="Q41" s="664"/>
      <c r="R41" s="664"/>
      <c r="S41" s="664"/>
      <c r="T41" s="664"/>
      <c r="U41" s="664"/>
      <c r="V41" s="664"/>
      <c r="W41" s="664"/>
      <c r="X41" s="664"/>
      <c r="Y41" s="664"/>
      <c r="Z41" s="664"/>
      <c r="AA41" s="664"/>
      <c r="AB41" s="664"/>
      <c r="AC41" s="664"/>
      <c r="AD41" s="664"/>
      <c r="AE41" s="664"/>
      <c r="AF41" s="664"/>
      <c r="AG41" s="664"/>
      <c r="AH41" s="664"/>
      <c r="AI41" s="662"/>
      <c r="AJ41" s="353"/>
      <c r="AK41" s="663"/>
    </row>
    <row r="42" customFormat="false" ht="9.65" hidden="false" customHeight="true" outlineLevel="0" collapsed="false">
      <c r="A42" s="665"/>
      <c r="B42" s="352"/>
      <c r="C42" s="648"/>
      <c r="D42" s="353"/>
      <c r="E42" s="353"/>
      <c r="F42" s="353"/>
      <c r="G42" s="353"/>
      <c r="H42" s="353"/>
      <c r="I42" s="353"/>
      <c r="J42" s="353"/>
      <c r="K42" s="353"/>
      <c r="L42" s="353"/>
      <c r="M42" s="353"/>
      <c r="N42" s="353"/>
      <c r="O42" s="353"/>
      <c r="P42" s="353"/>
      <c r="Q42" s="353"/>
      <c r="R42" s="353"/>
      <c r="S42" s="353"/>
      <c r="T42" s="353"/>
      <c r="U42" s="353"/>
      <c r="V42" s="353"/>
      <c r="W42" s="353"/>
      <c r="X42" s="353"/>
      <c r="Y42" s="353"/>
      <c r="Z42" s="353"/>
      <c r="AA42" s="353"/>
      <c r="AB42" s="353"/>
      <c r="AC42" s="353"/>
      <c r="AD42" s="353"/>
      <c r="AE42" s="353"/>
      <c r="AF42" s="353"/>
      <c r="AG42" s="353"/>
      <c r="AH42" s="353"/>
      <c r="AI42" s="666"/>
      <c r="AJ42" s="648"/>
    </row>
    <row r="43" s="427" customFormat="true" ht="17.4" hidden="false" customHeight="true" outlineLevel="0" collapsed="false">
      <c r="A43" s="667"/>
      <c r="B43" s="384" t="s">
        <v>267</v>
      </c>
      <c r="C43" s="384"/>
      <c r="D43" s="668" t="n">
        <v>7</v>
      </c>
      <c r="E43" s="668"/>
      <c r="F43" s="384" t="s">
        <v>268</v>
      </c>
      <c r="G43" s="669"/>
      <c r="H43" s="669"/>
      <c r="I43" s="384" t="s">
        <v>269</v>
      </c>
      <c r="J43" s="669"/>
      <c r="K43" s="669"/>
      <c r="L43" s="384" t="s">
        <v>270</v>
      </c>
      <c r="M43" s="353"/>
      <c r="N43" s="386" t="s">
        <v>13</v>
      </c>
      <c r="O43" s="386"/>
      <c r="P43" s="386"/>
      <c r="Q43" s="670" t="str">
        <f aca="false">IF(G5="","",G5)</f>
        <v/>
      </c>
      <c r="R43" s="670"/>
      <c r="S43" s="670"/>
      <c r="T43" s="670"/>
      <c r="U43" s="670"/>
      <c r="V43" s="670"/>
      <c r="W43" s="670"/>
      <c r="X43" s="670"/>
      <c r="Y43" s="670"/>
      <c r="Z43" s="670"/>
      <c r="AA43" s="670"/>
      <c r="AB43" s="670"/>
      <c r="AC43" s="670"/>
      <c r="AD43" s="670"/>
      <c r="AE43" s="670"/>
      <c r="AF43" s="670"/>
      <c r="AG43" s="670"/>
      <c r="AH43" s="670"/>
      <c r="AI43" s="666"/>
      <c r="AJ43" s="648"/>
    </row>
    <row r="44" s="427" customFormat="true" ht="18" hidden="false" customHeight="true" outlineLevel="0" collapsed="false">
      <c r="A44" s="667"/>
      <c r="B44" s="391"/>
      <c r="C44" s="384"/>
      <c r="D44" s="384"/>
      <c r="E44" s="384"/>
      <c r="F44" s="384"/>
      <c r="G44" s="384"/>
      <c r="H44" s="384"/>
      <c r="I44" s="384"/>
      <c r="J44" s="384"/>
      <c r="K44" s="384"/>
      <c r="L44" s="384"/>
      <c r="M44" s="384"/>
      <c r="N44" s="392" t="s">
        <v>271</v>
      </c>
      <c r="O44" s="392"/>
      <c r="P44" s="392"/>
      <c r="Q44" s="393" t="s">
        <v>23</v>
      </c>
      <c r="R44" s="393"/>
      <c r="S44" s="671" t="str">
        <f aca="false">IF(基本情報入力シート!L26="", "", 基本情報入力シート!L26)</f>
        <v/>
      </c>
      <c r="T44" s="671"/>
      <c r="U44" s="671"/>
      <c r="V44" s="671"/>
      <c r="W44" s="671"/>
      <c r="X44" s="395"/>
      <c r="Y44" s="395"/>
      <c r="Z44" s="671" t="str">
        <f aca="false">IF(基本情報入力シート!L27="", "", 基本情報入力シート!L27)</f>
        <v/>
      </c>
      <c r="AA44" s="671"/>
      <c r="AB44" s="671"/>
      <c r="AC44" s="671"/>
      <c r="AD44" s="671"/>
      <c r="AE44" s="671"/>
      <c r="AF44" s="671"/>
      <c r="AG44" s="671"/>
      <c r="AH44" s="671"/>
      <c r="AI44" s="666"/>
      <c r="AJ44" s="648"/>
    </row>
    <row r="45" s="427" customFormat="true" ht="10.25" hidden="false" customHeight="true" outlineLevel="0" collapsed="false">
      <c r="A45" s="672"/>
      <c r="B45" s="673"/>
      <c r="C45" s="674"/>
      <c r="D45" s="674"/>
      <c r="E45" s="674"/>
      <c r="F45" s="674"/>
      <c r="G45" s="674"/>
      <c r="H45" s="674"/>
      <c r="I45" s="674"/>
      <c r="J45" s="674"/>
      <c r="K45" s="674"/>
      <c r="L45" s="674"/>
      <c r="M45" s="674"/>
      <c r="N45" s="674"/>
      <c r="O45" s="674"/>
      <c r="P45" s="673"/>
      <c r="Q45" s="674"/>
      <c r="R45" s="675"/>
      <c r="S45" s="675"/>
      <c r="T45" s="675"/>
      <c r="U45" s="675"/>
      <c r="V45" s="675"/>
      <c r="W45" s="676"/>
      <c r="X45" s="676"/>
      <c r="Y45" s="676"/>
      <c r="Z45" s="676"/>
      <c r="AA45" s="676"/>
      <c r="AB45" s="676"/>
      <c r="AC45" s="676"/>
      <c r="AD45" s="676"/>
      <c r="AE45" s="676"/>
      <c r="AF45" s="676"/>
      <c r="AG45" s="676"/>
      <c r="AH45" s="676"/>
      <c r="AI45" s="677"/>
      <c r="AJ45" s="648"/>
    </row>
    <row r="46" customFormat="false" ht="42" hidden="false" customHeight="true" outlineLevel="0" collapsed="false">
      <c r="A46" s="678" t="s">
        <v>381</v>
      </c>
      <c r="B46" s="678"/>
      <c r="C46" s="678"/>
      <c r="D46" s="678"/>
      <c r="E46" s="678"/>
      <c r="F46" s="678"/>
      <c r="G46" s="678"/>
      <c r="H46" s="678"/>
      <c r="I46" s="678"/>
      <c r="J46" s="678"/>
      <c r="K46" s="678"/>
      <c r="L46" s="678"/>
      <c r="M46" s="678"/>
      <c r="N46" s="678"/>
      <c r="O46" s="678"/>
      <c r="P46" s="678"/>
      <c r="Q46" s="678"/>
      <c r="R46" s="678"/>
      <c r="S46" s="678"/>
      <c r="T46" s="678"/>
      <c r="U46" s="678"/>
      <c r="V46" s="678"/>
      <c r="W46" s="678"/>
      <c r="X46" s="678"/>
      <c r="Y46" s="678"/>
      <c r="Z46" s="678"/>
      <c r="AA46" s="678"/>
      <c r="AB46" s="678"/>
      <c r="AC46" s="678"/>
      <c r="AD46" s="678"/>
      <c r="AE46" s="678"/>
      <c r="AF46" s="678"/>
      <c r="AG46" s="678"/>
      <c r="AH46" s="678"/>
      <c r="AI46" s="678"/>
      <c r="AJ46" s="679"/>
      <c r="AK46" s="585"/>
      <c r="AL46" s="585"/>
      <c r="AM46" s="585"/>
      <c r="AN46" s="585"/>
      <c r="AO46" s="585"/>
      <c r="AP46" s="585"/>
      <c r="AQ46" s="585"/>
      <c r="AR46" s="585"/>
      <c r="AS46" s="585"/>
      <c r="AT46" s="585"/>
      <c r="AU46" s="585"/>
      <c r="AV46" s="585"/>
      <c r="AW46" s="680"/>
      <c r="AX46" s="680"/>
      <c r="AY46" s="680"/>
      <c r="AZ46" s="680"/>
    </row>
    <row r="47" customFormat="false" ht="4.25" hidden="false" customHeight="true" outlineLevel="0" collapsed="false">
      <c r="A47" s="1"/>
      <c r="B47" s="404"/>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row>
    <row r="48" customFormat="false" ht="21" hidden="false" customHeight="true" outlineLevel="0" collapsed="false">
      <c r="A48" s="408" t="s">
        <v>382</v>
      </c>
      <c r="B48" s="404"/>
      <c r="C48" s="132"/>
      <c r="D48" s="132"/>
      <c r="E48" s="27"/>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row>
    <row r="49" customFormat="false" ht="13" hidden="false" customHeight="false" outlineLevel="0" collapsed="false">
      <c r="A49" s="132" t="s">
        <v>383</v>
      </c>
      <c r="B49" s="132"/>
      <c r="C49" s="132"/>
      <c r="D49" s="132"/>
      <c r="E49" s="132"/>
      <c r="F49" s="132"/>
      <c r="G49" s="132"/>
      <c r="H49" s="132"/>
      <c r="I49" s="132"/>
      <c r="J49" s="132"/>
      <c r="K49" s="132"/>
      <c r="L49" s="132"/>
      <c r="M49" s="132"/>
      <c r="N49" s="132"/>
      <c r="O49" s="132"/>
      <c r="P49" s="132"/>
      <c r="Q49" s="132"/>
      <c r="R49" s="132"/>
      <c r="S49" s="132"/>
      <c r="T49" s="132"/>
      <c r="U49" s="132"/>
      <c r="V49" s="132"/>
      <c r="W49" s="132"/>
      <c r="X49" s="132"/>
      <c r="Y49" s="132"/>
      <c r="Z49" s="132"/>
      <c r="AA49" s="132"/>
      <c r="AB49" s="132"/>
      <c r="AC49" s="132"/>
      <c r="AD49" s="132"/>
      <c r="AE49" s="132"/>
      <c r="AF49" s="132"/>
      <c r="AG49" s="132"/>
      <c r="AH49" s="132"/>
      <c r="AI49" s="132"/>
      <c r="AJ49" s="132"/>
    </row>
    <row r="50" customFormat="false" ht="10.5" hidden="false" customHeight="true" outlineLevel="0" collapsed="false">
      <c r="A50" s="681"/>
      <c r="B50" s="681"/>
      <c r="C50" s="681"/>
      <c r="D50" s="681"/>
      <c r="E50" s="681"/>
      <c r="F50" s="681"/>
      <c r="G50" s="681"/>
      <c r="H50" s="681"/>
      <c r="I50" s="681"/>
      <c r="J50" s="681"/>
      <c r="K50" s="681"/>
      <c r="L50" s="681"/>
      <c r="M50" s="681"/>
      <c r="N50" s="681"/>
      <c r="O50" s="681"/>
      <c r="P50" s="681"/>
      <c r="Q50" s="681"/>
      <c r="R50" s="681"/>
      <c r="S50" s="681"/>
      <c r="T50" s="681"/>
      <c r="U50" s="681"/>
      <c r="V50" s="681"/>
      <c r="W50" s="681"/>
      <c r="X50" s="681"/>
      <c r="Y50" s="681"/>
      <c r="Z50" s="681"/>
      <c r="AA50" s="681"/>
      <c r="AB50" s="681"/>
      <c r="AC50" s="681"/>
      <c r="AD50" s="681"/>
      <c r="AE50" s="681"/>
      <c r="AF50" s="681"/>
      <c r="AG50" s="681"/>
      <c r="AH50" s="681"/>
      <c r="AI50" s="681"/>
      <c r="AJ50" s="681"/>
    </row>
    <row r="51" customFormat="false" ht="15" hidden="false" customHeight="true" outlineLevel="0" collapsed="false">
      <c r="A51" s="682" t="s">
        <v>384</v>
      </c>
      <c r="B51" s="682"/>
      <c r="C51" s="682"/>
      <c r="D51" s="682"/>
      <c r="E51" s="682"/>
      <c r="F51" s="682"/>
      <c r="G51" s="682"/>
      <c r="H51" s="682"/>
      <c r="I51" s="682"/>
      <c r="J51" s="682"/>
      <c r="K51" s="682"/>
      <c r="L51" s="682"/>
      <c r="M51" s="682"/>
      <c r="N51" s="682"/>
      <c r="O51" s="682"/>
      <c r="P51" s="682"/>
      <c r="Q51" s="682"/>
      <c r="R51" s="682"/>
      <c r="S51" s="682"/>
      <c r="T51" s="682"/>
      <c r="U51" s="682"/>
      <c r="V51" s="682"/>
      <c r="W51" s="682"/>
      <c r="X51" s="682"/>
      <c r="Y51" s="682"/>
      <c r="Z51" s="682"/>
      <c r="AA51" s="682"/>
      <c r="AB51" s="682"/>
      <c r="AC51" s="682"/>
      <c r="AD51" s="682"/>
      <c r="AE51" s="682"/>
      <c r="AF51" s="682"/>
      <c r="AG51" s="682"/>
      <c r="AH51" s="682"/>
      <c r="AI51" s="682"/>
      <c r="AJ51" s="682"/>
      <c r="BA51" s="526" t="s">
        <v>385</v>
      </c>
    </row>
    <row r="52" customFormat="false" ht="13" hidden="false" customHeight="false" outlineLevel="0" collapsed="false">
      <c r="A52" s="683" t="s">
        <v>386</v>
      </c>
      <c r="B52" s="683"/>
      <c r="C52" s="683"/>
      <c r="D52" s="683"/>
      <c r="E52" s="683"/>
      <c r="F52" s="683"/>
      <c r="G52" s="683"/>
      <c r="H52" s="683"/>
      <c r="I52" s="683"/>
      <c r="J52" s="683"/>
      <c r="K52" s="683"/>
      <c r="L52" s="683"/>
      <c r="M52" s="683"/>
      <c r="N52" s="683"/>
      <c r="O52" s="683"/>
      <c r="P52" s="683"/>
      <c r="Q52" s="683"/>
      <c r="R52" s="683"/>
      <c r="S52" s="683"/>
      <c r="T52" s="683"/>
      <c r="U52" s="683"/>
      <c r="V52" s="683"/>
      <c r="W52" s="683"/>
      <c r="X52" s="683"/>
      <c r="Y52" s="683"/>
      <c r="Z52" s="683"/>
      <c r="AA52" s="683"/>
      <c r="AB52" s="683"/>
      <c r="AC52" s="683"/>
      <c r="AD52" s="683"/>
      <c r="AE52" s="412" t="str">
        <f aca="false">IF(G5="", "", IF(AH13="○", "〇", "×"))</f>
        <v/>
      </c>
      <c r="AF52" s="412"/>
      <c r="AG52" s="412"/>
      <c r="AH52" s="412"/>
      <c r="AI52" s="412"/>
      <c r="AJ52" s="412"/>
      <c r="BA52" s="526" t="n">
        <f aca="false">COUNTIF(A52:AJ58, "×")</f>
        <v>0</v>
      </c>
    </row>
    <row r="53" customFormat="false" ht="15" hidden="false" customHeight="true" outlineLevel="0" collapsed="false">
      <c r="A53" s="682" t="s">
        <v>387</v>
      </c>
      <c r="B53" s="682"/>
      <c r="C53" s="682"/>
      <c r="D53" s="682"/>
      <c r="E53" s="682"/>
      <c r="F53" s="682"/>
      <c r="G53" s="682"/>
      <c r="H53" s="682"/>
      <c r="I53" s="682"/>
      <c r="J53" s="682"/>
      <c r="K53" s="682"/>
      <c r="L53" s="682"/>
      <c r="M53" s="682"/>
      <c r="N53" s="682"/>
      <c r="O53" s="682"/>
      <c r="P53" s="682"/>
      <c r="Q53" s="682"/>
      <c r="R53" s="682"/>
      <c r="S53" s="682"/>
      <c r="T53" s="682"/>
      <c r="U53" s="682"/>
      <c r="V53" s="682"/>
      <c r="W53" s="682"/>
      <c r="X53" s="682"/>
      <c r="Y53" s="682"/>
      <c r="Z53" s="682"/>
      <c r="AA53" s="682"/>
      <c r="AB53" s="682"/>
      <c r="AC53" s="682"/>
      <c r="AD53" s="682"/>
      <c r="AE53" s="682"/>
      <c r="AF53" s="682"/>
      <c r="AG53" s="682"/>
      <c r="AH53" s="682"/>
      <c r="AI53" s="682"/>
      <c r="AJ53" s="682"/>
    </row>
    <row r="54" customFormat="false" ht="13" hidden="false" customHeight="false" outlineLevel="0" collapsed="false">
      <c r="A54" s="684" t="s">
        <v>388</v>
      </c>
      <c r="B54" s="684"/>
      <c r="C54" s="684"/>
      <c r="D54" s="684"/>
      <c r="E54" s="684"/>
      <c r="F54" s="684"/>
      <c r="G54" s="684"/>
      <c r="H54" s="684"/>
      <c r="I54" s="684"/>
      <c r="J54" s="684"/>
      <c r="K54" s="684"/>
      <c r="L54" s="684"/>
      <c r="M54" s="684"/>
      <c r="N54" s="684"/>
      <c r="O54" s="684"/>
      <c r="P54" s="684"/>
      <c r="Q54" s="684"/>
      <c r="R54" s="684"/>
      <c r="S54" s="684"/>
      <c r="T54" s="684"/>
      <c r="U54" s="684"/>
      <c r="V54" s="684"/>
      <c r="W54" s="684"/>
      <c r="X54" s="684"/>
      <c r="Y54" s="684"/>
      <c r="Z54" s="684"/>
      <c r="AA54" s="684"/>
      <c r="AB54" s="684"/>
      <c r="AC54" s="684"/>
      <c r="AD54" s="684"/>
      <c r="AE54" s="412" t="str">
        <f aca="false">AH25</f>
        <v/>
      </c>
      <c r="AF54" s="412"/>
      <c r="AG54" s="412"/>
      <c r="AH54" s="412"/>
      <c r="AI54" s="412"/>
      <c r="AJ54" s="412"/>
    </row>
    <row r="55" customFormat="false" ht="13" hidden="false" customHeight="false" outlineLevel="0" collapsed="false">
      <c r="A55" s="685" t="s">
        <v>389</v>
      </c>
      <c r="B55" s="685"/>
      <c r="C55" s="685"/>
      <c r="D55" s="685"/>
      <c r="E55" s="685"/>
      <c r="F55" s="685"/>
      <c r="G55" s="685"/>
      <c r="H55" s="685"/>
      <c r="I55" s="685"/>
      <c r="J55" s="685"/>
      <c r="K55" s="685"/>
      <c r="L55" s="685"/>
      <c r="M55" s="685"/>
      <c r="N55" s="685"/>
      <c r="O55" s="685"/>
      <c r="P55" s="685"/>
      <c r="Q55" s="685"/>
      <c r="R55" s="685"/>
      <c r="S55" s="685"/>
      <c r="T55" s="685"/>
      <c r="U55" s="685"/>
      <c r="V55" s="685"/>
      <c r="W55" s="685"/>
      <c r="X55" s="685"/>
      <c r="Y55" s="685"/>
      <c r="Z55" s="685"/>
      <c r="AA55" s="685"/>
      <c r="AB55" s="685"/>
      <c r="AC55" s="685"/>
      <c r="AD55" s="685"/>
      <c r="AE55" s="412" t="str">
        <f aca="false">AH35</f>
        <v/>
      </c>
      <c r="AF55" s="412"/>
      <c r="AG55" s="412"/>
      <c r="AH55" s="412"/>
      <c r="AI55" s="412"/>
      <c r="AJ55" s="412"/>
    </row>
    <row r="56" customFormat="false" ht="15" hidden="false" customHeight="true" outlineLevel="0" collapsed="false">
      <c r="A56" s="682" t="s">
        <v>390</v>
      </c>
      <c r="B56" s="682"/>
      <c r="C56" s="682"/>
      <c r="D56" s="682"/>
      <c r="E56" s="682"/>
      <c r="F56" s="682"/>
      <c r="G56" s="682"/>
      <c r="H56" s="682"/>
      <c r="I56" s="682"/>
      <c r="J56" s="682"/>
      <c r="K56" s="682"/>
      <c r="L56" s="682"/>
      <c r="M56" s="682"/>
      <c r="N56" s="682"/>
      <c r="O56" s="682"/>
      <c r="P56" s="682"/>
      <c r="Q56" s="682"/>
      <c r="R56" s="682"/>
      <c r="S56" s="682"/>
      <c r="T56" s="682"/>
      <c r="U56" s="682"/>
      <c r="V56" s="682"/>
      <c r="W56" s="682"/>
      <c r="X56" s="682"/>
      <c r="Y56" s="682"/>
      <c r="Z56" s="682"/>
      <c r="AA56" s="682"/>
      <c r="AB56" s="682"/>
      <c r="AC56" s="682"/>
      <c r="AD56" s="682"/>
      <c r="AE56" s="682"/>
      <c r="AF56" s="682"/>
      <c r="AG56" s="682"/>
      <c r="AH56" s="682"/>
      <c r="AI56" s="682"/>
      <c r="AJ56" s="682"/>
    </row>
    <row r="57" customFormat="false" ht="13" hidden="false" customHeight="false" outlineLevel="0" collapsed="false">
      <c r="A57" s="684" t="s">
        <v>391</v>
      </c>
      <c r="B57" s="684"/>
      <c r="C57" s="684"/>
      <c r="D57" s="684"/>
      <c r="E57" s="684"/>
      <c r="F57" s="684"/>
      <c r="G57" s="684"/>
      <c r="H57" s="684"/>
      <c r="I57" s="684"/>
      <c r="J57" s="684"/>
      <c r="K57" s="684"/>
      <c r="L57" s="684"/>
      <c r="M57" s="684"/>
      <c r="N57" s="684"/>
      <c r="O57" s="684"/>
      <c r="P57" s="684"/>
      <c r="Q57" s="684"/>
      <c r="R57" s="684"/>
      <c r="S57" s="684"/>
      <c r="T57" s="684"/>
      <c r="U57" s="684"/>
      <c r="V57" s="684"/>
      <c r="W57" s="684"/>
      <c r="X57" s="684"/>
      <c r="Y57" s="684"/>
      <c r="Z57" s="684"/>
      <c r="AA57" s="684"/>
      <c r="AB57" s="684"/>
      <c r="AC57" s="684"/>
      <c r="AD57" s="684"/>
      <c r="AE57" s="412" t="str">
        <f aca="false">'別紙様式2-4（補助金 個表） '!T8</f>
        <v/>
      </c>
      <c r="AF57" s="412"/>
      <c r="AG57" s="412"/>
      <c r="AH57" s="412"/>
      <c r="AI57" s="412"/>
      <c r="AJ57" s="412"/>
      <c r="AR57" s="429"/>
    </row>
    <row r="58" customFormat="false" ht="13" hidden="false" customHeight="false" outlineLevel="0" collapsed="false">
      <c r="A58" s="686" t="s">
        <v>392</v>
      </c>
      <c r="B58" s="686"/>
      <c r="C58" s="686"/>
      <c r="D58" s="686"/>
      <c r="E58" s="686"/>
      <c r="F58" s="686"/>
      <c r="G58" s="686"/>
      <c r="H58" s="686"/>
      <c r="I58" s="686"/>
      <c r="J58" s="686"/>
      <c r="K58" s="686"/>
      <c r="L58" s="686"/>
      <c r="M58" s="686"/>
      <c r="N58" s="686"/>
      <c r="O58" s="686"/>
      <c r="P58" s="686"/>
      <c r="Q58" s="686"/>
      <c r="R58" s="686"/>
      <c r="S58" s="686"/>
      <c r="T58" s="686"/>
      <c r="U58" s="686"/>
      <c r="V58" s="686"/>
      <c r="W58" s="686"/>
      <c r="X58" s="686"/>
      <c r="Y58" s="686"/>
      <c r="Z58" s="686"/>
      <c r="AA58" s="686"/>
      <c r="AB58" s="686"/>
      <c r="AC58" s="686"/>
      <c r="AD58" s="686"/>
      <c r="AE58" s="412" t="str">
        <f aca="false">'別紙様式2-4（補助金 個表） '!T9</f>
        <v/>
      </c>
      <c r="AF58" s="412"/>
      <c r="AG58" s="412"/>
      <c r="AH58" s="412"/>
      <c r="AI58" s="412"/>
      <c r="AJ58" s="412"/>
    </row>
    <row r="59" customFormat="false" ht="13" hidden="false" customHeight="false" outlineLevel="0" collapsed="false">
      <c r="A59" s="685" t="s">
        <v>393</v>
      </c>
      <c r="B59" s="685"/>
      <c r="C59" s="685"/>
      <c r="D59" s="685"/>
      <c r="E59" s="685"/>
      <c r="F59" s="685"/>
      <c r="G59" s="685"/>
      <c r="H59" s="685"/>
      <c r="I59" s="685"/>
      <c r="J59" s="685"/>
      <c r="K59" s="685"/>
      <c r="L59" s="685"/>
      <c r="M59" s="685"/>
      <c r="N59" s="685"/>
      <c r="O59" s="685"/>
      <c r="P59" s="685"/>
      <c r="Q59" s="685"/>
      <c r="R59" s="685"/>
      <c r="S59" s="685"/>
      <c r="T59" s="685"/>
      <c r="U59" s="685"/>
      <c r="V59" s="685"/>
      <c r="W59" s="685"/>
      <c r="X59" s="685"/>
      <c r="Y59" s="685"/>
      <c r="Z59" s="685"/>
      <c r="AA59" s="685"/>
      <c r="AB59" s="685"/>
      <c r="AC59" s="685"/>
      <c r="AD59" s="685"/>
      <c r="AE59" s="412" t="str">
        <f aca="false">'別紙様式2-4（補助金 個表） '!T10</f>
        <v/>
      </c>
      <c r="AF59" s="412"/>
      <c r="AG59" s="412"/>
      <c r="AH59" s="412"/>
      <c r="AI59" s="412"/>
      <c r="AJ59" s="412"/>
    </row>
    <row r="60" customFormat="false" ht="14.4" hidden="false" customHeight="true" outlineLevel="0" collapsed="false">
      <c r="A60" s="687"/>
      <c r="B60" s="687"/>
      <c r="C60" s="687"/>
      <c r="D60" s="687"/>
      <c r="E60" s="687"/>
      <c r="F60" s="687"/>
      <c r="G60" s="687"/>
      <c r="H60" s="687"/>
      <c r="I60" s="687"/>
      <c r="J60" s="687"/>
      <c r="K60" s="687"/>
      <c r="L60" s="688"/>
      <c r="M60" s="687"/>
      <c r="N60" s="687"/>
      <c r="O60" s="687"/>
      <c r="P60" s="687"/>
      <c r="Q60" s="687"/>
      <c r="R60" s="687"/>
      <c r="S60" s="687"/>
      <c r="T60" s="687"/>
      <c r="U60" s="687"/>
      <c r="V60" s="687"/>
      <c r="W60" s="687"/>
      <c r="X60" s="687"/>
      <c r="Y60" s="687"/>
      <c r="Z60" s="687"/>
      <c r="AA60" s="687"/>
      <c r="AB60" s="687"/>
      <c r="AC60" s="687"/>
      <c r="AD60" s="687"/>
      <c r="AE60" s="687"/>
      <c r="AF60" s="687"/>
      <c r="AG60" s="687"/>
      <c r="AH60" s="687"/>
      <c r="AI60" s="687"/>
      <c r="AJ60" s="687"/>
    </row>
    <row r="61" s="13" customFormat="true" ht="25.25" hidden="false" customHeight="true" outlineLevel="0" collapsed="false">
      <c r="A61" s="689" t="s">
        <v>394</v>
      </c>
      <c r="B61" s="689"/>
      <c r="C61" s="689"/>
      <c r="D61" s="689"/>
      <c r="E61" s="689"/>
      <c r="F61" s="689"/>
      <c r="G61" s="689"/>
      <c r="H61" s="689"/>
      <c r="I61" s="689"/>
      <c r="J61" s="689"/>
      <c r="K61" s="689"/>
      <c r="L61" s="689"/>
      <c r="M61" s="689"/>
      <c r="N61" s="689"/>
      <c r="O61" s="689"/>
      <c r="P61" s="689"/>
      <c r="Q61" s="689"/>
      <c r="R61" s="689"/>
      <c r="S61" s="689"/>
      <c r="T61" s="689"/>
      <c r="U61" s="689"/>
      <c r="V61" s="689"/>
      <c r="W61" s="689"/>
      <c r="X61" s="689"/>
      <c r="Y61" s="689"/>
      <c r="Z61" s="689"/>
      <c r="AA61" s="689"/>
      <c r="AB61" s="689"/>
      <c r="AC61" s="689"/>
      <c r="AD61" s="689"/>
      <c r="AE61" s="689"/>
      <c r="AF61" s="689"/>
      <c r="AG61" s="689"/>
      <c r="AH61" s="689"/>
      <c r="AI61" s="689"/>
      <c r="AJ61" s="689"/>
    </row>
    <row r="62" s="13" customFormat="true" ht="20.4" hidden="false" customHeight="true" outlineLevel="0" collapsed="false">
      <c r="A62" s="690" t="s">
        <v>395</v>
      </c>
      <c r="B62" s="690"/>
      <c r="C62" s="690"/>
      <c r="D62" s="690"/>
      <c r="E62" s="690"/>
      <c r="F62" s="690"/>
      <c r="G62" s="690"/>
      <c r="H62" s="690"/>
      <c r="I62" s="690"/>
      <c r="J62" s="690"/>
      <c r="K62" s="690"/>
      <c r="L62" s="690"/>
      <c r="M62" s="690"/>
      <c r="N62" s="690"/>
      <c r="O62" s="690"/>
      <c r="P62" s="690"/>
      <c r="Q62" s="690"/>
      <c r="R62" s="690"/>
      <c r="S62" s="690"/>
      <c r="T62" s="690"/>
      <c r="U62" s="690"/>
      <c r="V62" s="690"/>
      <c r="W62" s="690"/>
      <c r="X62" s="690"/>
      <c r="Y62" s="690"/>
      <c r="Z62" s="690"/>
      <c r="AA62" s="690"/>
      <c r="AB62" s="690"/>
      <c r="AC62" s="690"/>
      <c r="AD62" s="690"/>
      <c r="AE62" s="690"/>
      <c r="AF62" s="690"/>
      <c r="AG62" s="690"/>
      <c r="AH62" s="690"/>
      <c r="AI62" s="690"/>
      <c r="AJ62" s="690"/>
    </row>
    <row r="63" customFormat="false" ht="36.65" hidden="false" customHeight="true" outlineLevel="0" collapsed="false">
      <c r="A63" s="691" t="s">
        <v>47</v>
      </c>
      <c r="B63" s="691"/>
      <c r="C63" s="692" t="s">
        <v>396</v>
      </c>
      <c r="D63" s="692"/>
      <c r="E63" s="692"/>
      <c r="F63" s="692"/>
      <c r="G63" s="692"/>
      <c r="H63" s="692" t="s">
        <v>397</v>
      </c>
      <c r="I63" s="692"/>
      <c r="J63" s="692"/>
      <c r="K63" s="692"/>
      <c r="L63" s="692"/>
      <c r="M63" s="692"/>
      <c r="N63" s="692"/>
      <c r="O63" s="692"/>
      <c r="P63" s="692"/>
      <c r="Q63" s="692"/>
      <c r="R63" s="692"/>
      <c r="S63" s="692"/>
      <c r="T63" s="692" t="s">
        <v>398</v>
      </c>
      <c r="U63" s="692"/>
      <c r="V63" s="692"/>
      <c r="W63" s="692"/>
      <c r="X63" s="692"/>
      <c r="Y63" s="692"/>
      <c r="Z63" s="692"/>
      <c r="AA63" s="692"/>
      <c r="AB63" s="692"/>
      <c r="AC63" s="692"/>
      <c r="AD63" s="692"/>
      <c r="AE63" s="692"/>
      <c r="AF63" s="692"/>
      <c r="AG63" s="692"/>
      <c r="AH63" s="692"/>
      <c r="AI63" s="692"/>
      <c r="AJ63" s="692"/>
      <c r="AK63" s="693" t="s">
        <v>399</v>
      </c>
      <c r="AL63" s="693"/>
      <c r="AM63" s="693"/>
      <c r="AN63" s="693"/>
      <c r="AO63" s="693"/>
      <c r="AP63" s="693"/>
      <c r="AQ63" s="693"/>
      <c r="AR63" s="693"/>
      <c r="AS63" s="693"/>
      <c r="AT63" s="693"/>
      <c r="AU63" s="693"/>
      <c r="AV63" s="693"/>
    </row>
    <row r="64" customFormat="false" ht="32" hidden="false" customHeight="true" outlineLevel="0" collapsed="false">
      <c r="A64" s="694" t="str">
        <f aca="false">AE1</f>
        <v/>
      </c>
      <c r="B64" s="694"/>
      <c r="C64" s="695" t="n">
        <f aca="false">IFERROR(SUMIF('別紙様式2-4（補助金 個表） '!$D$11:$D$110, '別紙様式2-3（補助金　総括表）'!A64, '別紙様式2-4（補助金 個表） '!$M$11:$M$110), "未入力あり")</f>
        <v>0</v>
      </c>
      <c r="D64" s="695"/>
      <c r="E64" s="695"/>
      <c r="F64" s="695"/>
      <c r="G64" s="695"/>
      <c r="H64" s="696" t="str">
        <f aca="false">IF(C64&gt;0, IFERROR((VLOOKUP(A64&amp;"○"&amp;"○", '別紙様式2-4（補助金 個表） '!AI:AJ, 2, 0)), "振込先未選択"), "")</f>
        <v/>
      </c>
      <c r="I64" s="696"/>
      <c r="J64" s="696"/>
      <c r="K64" s="696"/>
      <c r="L64" s="696"/>
      <c r="M64" s="696"/>
      <c r="N64" s="696"/>
      <c r="O64" s="696"/>
      <c r="P64" s="696"/>
      <c r="Q64" s="696"/>
      <c r="R64" s="696"/>
      <c r="S64" s="696"/>
      <c r="T64" s="692" t="str">
        <f aca="false">IFERROR(IF(H64="", "", VLOOKUP(H64, '別紙様式2-4（補助金 個表） '!$F$11:$S$110, 14, 0)), "未記入")</f>
        <v/>
      </c>
      <c r="U64" s="692"/>
      <c r="V64" s="692"/>
      <c r="W64" s="692"/>
      <c r="X64" s="692"/>
      <c r="Y64" s="692"/>
      <c r="Z64" s="692"/>
      <c r="AA64" s="692"/>
      <c r="AB64" s="692"/>
      <c r="AC64" s="692"/>
      <c r="AD64" s="692"/>
      <c r="AE64" s="692"/>
      <c r="AF64" s="692"/>
      <c r="AG64" s="692"/>
      <c r="AH64" s="692"/>
      <c r="AI64" s="692"/>
      <c r="AJ64" s="692"/>
    </row>
    <row r="65" customFormat="false" ht="8.4" hidden="false" customHeight="true" outlineLevel="0" collapsed="false">
      <c r="A65" s="180"/>
      <c r="B65" s="180"/>
      <c r="C65" s="697"/>
      <c r="D65" s="697"/>
      <c r="E65" s="697"/>
      <c r="F65" s="697"/>
      <c r="G65" s="697"/>
      <c r="H65" s="698"/>
      <c r="I65" s="698"/>
      <c r="J65" s="698"/>
      <c r="K65" s="698"/>
      <c r="L65" s="698"/>
      <c r="M65" s="698"/>
      <c r="N65" s="698"/>
      <c r="O65" s="698"/>
      <c r="P65" s="698"/>
      <c r="Q65" s="698"/>
      <c r="R65" s="698"/>
      <c r="S65" s="698"/>
      <c r="T65" s="699"/>
      <c r="U65" s="699"/>
      <c r="V65" s="699"/>
      <c r="W65" s="699"/>
      <c r="X65" s="699"/>
      <c r="Y65" s="699"/>
      <c r="Z65" s="699"/>
      <c r="AA65" s="699"/>
      <c r="AB65" s="699"/>
      <c r="AC65" s="699"/>
      <c r="AD65" s="699"/>
      <c r="AE65" s="699"/>
      <c r="AF65" s="699"/>
      <c r="AG65" s="699"/>
      <c r="AH65" s="699"/>
      <c r="AI65" s="699"/>
      <c r="AJ65" s="699"/>
    </row>
    <row r="66" customFormat="false" ht="24.65" hidden="false" customHeight="true" outlineLevel="0" collapsed="false"/>
    <row r="67" customFormat="false" ht="24.65" hidden="false" customHeight="true" outlineLevel="0" collapsed="false"/>
    <row r="68" customFormat="false" ht="61.25" hidden="false" customHeight="true" outlineLevel="0" collapsed="false"/>
    <row r="69" s="436" customFormat="true" ht="29.4" hidden="false" customHeight="true" outlineLevel="0" collapsed="false"/>
    <row r="70" customFormat="false" ht="14" hidden="false" customHeight="true" outlineLevel="0" collapsed="false"/>
    <row r="71" customFormat="false" ht="14" hidden="false" customHeight="true" outlineLevel="0" collapsed="false"/>
    <row r="72" customFormat="false" ht="14" hidden="false" customHeight="true" outlineLevel="0" collapsed="false">
      <c r="A72" s="700"/>
      <c r="B72" s="700"/>
      <c r="C72" s="697"/>
      <c r="D72" s="697"/>
      <c r="E72" s="697"/>
      <c r="F72" s="697"/>
      <c r="G72" s="697"/>
      <c r="H72" s="698"/>
      <c r="I72" s="698"/>
      <c r="J72" s="698"/>
      <c r="K72" s="698"/>
      <c r="L72" s="698"/>
      <c r="M72" s="698"/>
      <c r="N72" s="698"/>
      <c r="O72" s="698"/>
      <c r="P72" s="698"/>
      <c r="Q72" s="698"/>
      <c r="R72" s="698"/>
      <c r="S72" s="698"/>
      <c r="T72" s="701"/>
      <c r="U72" s="701"/>
      <c r="V72" s="701"/>
      <c r="W72" s="701"/>
      <c r="X72" s="701"/>
      <c r="Y72" s="701"/>
      <c r="Z72" s="701"/>
      <c r="AA72" s="701"/>
      <c r="AB72" s="701"/>
      <c r="AC72" s="701"/>
      <c r="AD72" s="701"/>
      <c r="AE72" s="701"/>
      <c r="AF72" s="701"/>
      <c r="AG72" s="701"/>
      <c r="AH72" s="701"/>
      <c r="AI72" s="701"/>
      <c r="AJ72" s="701"/>
    </row>
    <row r="73" customFormat="false" ht="14" hidden="false" customHeight="true" outlineLevel="0" collapsed="false">
      <c r="A73" s="700"/>
      <c r="B73" s="700"/>
      <c r="C73" s="697"/>
      <c r="D73" s="697"/>
      <c r="E73" s="697"/>
      <c r="F73" s="697"/>
      <c r="G73" s="697"/>
      <c r="H73" s="698"/>
      <c r="I73" s="698"/>
      <c r="J73" s="698"/>
      <c r="K73" s="698"/>
      <c r="L73" s="698"/>
      <c r="M73" s="698"/>
      <c r="N73" s="698"/>
      <c r="O73" s="698"/>
      <c r="P73" s="698"/>
      <c r="Q73" s="698"/>
      <c r="R73" s="698"/>
      <c r="S73" s="698"/>
      <c r="T73" s="701"/>
      <c r="U73" s="701"/>
      <c r="V73" s="701"/>
      <c r="W73" s="701"/>
      <c r="X73" s="701"/>
      <c r="Y73" s="701"/>
      <c r="Z73" s="701"/>
      <c r="AA73" s="701"/>
      <c r="AB73" s="701"/>
      <c r="AC73" s="701"/>
      <c r="AD73" s="701"/>
      <c r="AE73" s="701"/>
      <c r="AF73" s="701"/>
      <c r="AG73" s="701"/>
      <c r="AH73" s="701"/>
      <c r="AI73" s="701"/>
      <c r="AJ73" s="701"/>
    </row>
    <row r="74" customFormat="false" ht="14" hidden="false" customHeight="true" outlineLevel="0" collapsed="false">
      <c r="A74" s="700"/>
      <c r="B74" s="700"/>
      <c r="C74" s="697"/>
      <c r="D74" s="697"/>
      <c r="E74" s="697"/>
      <c r="F74" s="697"/>
      <c r="G74" s="697"/>
      <c r="H74" s="698"/>
      <c r="I74" s="698"/>
      <c r="J74" s="698"/>
      <c r="K74" s="698"/>
      <c r="L74" s="698"/>
      <c r="M74" s="698"/>
      <c r="N74" s="698"/>
      <c r="O74" s="698"/>
      <c r="P74" s="698"/>
      <c r="Q74" s="698"/>
      <c r="R74" s="698"/>
      <c r="S74" s="698"/>
      <c r="T74" s="701"/>
      <c r="U74" s="701"/>
      <c r="V74" s="701"/>
      <c r="W74" s="701"/>
      <c r="X74" s="701"/>
      <c r="Y74" s="701"/>
      <c r="Z74" s="701"/>
      <c r="AA74" s="701"/>
      <c r="AB74" s="701"/>
      <c r="AC74" s="701"/>
      <c r="AD74" s="701"/>
      <c r="AE74" s="701"/>
      <c r="AF74" s="701"/>
      <c r="AG74" s="701"/>
      <c r="AH74" s="701"/>
      <c r="AI74" s="701"/>
      <c r="AJ74" s="701"/>
    </row>
    <row r="75" customFormat="false" ht="14" hidden="false" customHeight="true" outlineLevel="0" collapsed="false">
      <c r="A75" s="700"/>
      <c r="B75" s="700"/>
      <c r="C75" s="697"/>
      <c r="D75" s="697"/>
      <c r="E75" s="697"/>
      <c r="F75" s="697"/>
      <c r="G75" s="697"/>
      <c r="H75" s="698"/>
      <c r="I75" s="698"/>
      <c r="J75" s="698"/>
      <c r="K75" s="698"/>
      <c r="L75" s="698"/>
      <c r="M75" s="698"/>
      <c r="N75" s="698"/>
      <c r="O75" s="698"/>
      <c r="P75" s="698"/>
      <c r="Q75" s="698"/>
      <c r="R75" s="698"/>
      <c r="S75" s="698"/>
      <c r="T75" s="701"/>
      <c r="U75" s="701"/>
      <c r="V75" s="701"/>
      <c r="W75" s="701"/>
      <c r="X75" s="701"/>
      <c r="Y75" s="701"/>
      <c r="Z75" s="701"/>
      <c r="AA75" s="701"/>
      <c r="AB75" s="701"/>
      <c r="AC75" s="701"/>
      <c r="AD75" s="701"/>
      <c r="AE75" s="701"/>
      <c r="AF75" s="701"/>
      <c r="AG75" s="701"/>
      <c r="AH75" s="701"/>
      <c r="AI75" s="701"/>
      <c r="AJ75" s="701"/>
    </row>
    <row r="76" customFormat="false" ht="14" hidden="false" customHeight="true" outlineLevel="0" collapsed="false">
      <c r="A76" s="700"/>
      <c r="B76" s="700"/>
      <c r="C76" s="697"/>
      <c r="D76" s="697"/>
      <c r="E76" s="697"/>
      <c r="F76" s="697"/>
      <c r="G76" s="697"/>
      <c r="H76" s="698"/>
      <c r="I76" s="698"/>
      <c r="J76" s="698"/>
      <c r="K76" s="698"/>
      <c r="L76" s="698"/>
      <c r="M76" s="698"/>
      <c r="N76" s="698"/>
      <c r="O76" s="698"/>
      <c r="P76" s="698"/>
      <c r="Q76" s="698"/>
      <c r="R76" s="698"/>
      <c r="S76" s="698"/>
      <c r="T76" s="701"/>
      <c r="U76" s="701"/>
      <c r="V76" s="701"/>
      <c r="W76" s="701"/>
      <c r="X76" s="701"/>
      <c r="Y76" s="701"/>
      <c r="Z76" s="701"/>
      <c r="AA76" s="701"/>
      <c r="AB76" s="701"/>
      <c r="AC76" s="701"/>
      <c r="AD76" s="701"/>
      <c r="AE76" s="701"/>
      <c r="AF76" s="701"/>
      <c r="AG76" s="701"/>
      <c r="AH76" s="701"/>
      <c r="AI76" s="701"/>
      <c r="AJ76" s="701"/>
    </row>
    <row r="77" customFormat="false" ht="14" hidden="false" customHeight="true" outlineLevel="0" collapsed="false">
      <c r="A77" s="700"/>
      <c r="B77" s="700"/>
      <c r="C77" s="697"/>
      <c r="D77" s="697"/>
      <c r="E77" s="697"/>
      <c r="F77" s="697"/>
      <c r="G77" s="697"/>
      <c r="H77" s="698"/>
      <c r="I77" s="698"/>
      <c r="J77" s="698"/>
      <c r="K77" s="698"/>
      <c r="L77" s="698"/>
      <c r="M77" s="698"/>
      <c r="N77" s="698"/>
      <c r="O77" s="698"/>
      <c r="P77" s="698"/>
      <c r="Q77" s="698"/>
      <c r="R77" s="698"/>
      <c r="S77" s="698"/>
      <c r="T77" s="701"/>
      <c r="U77" s="701"/>
      <c r="V77" s="701"/>
      <c r="W77" s="701"/>
      <c r="X77" s="701"/>
      <c r="Y77" s="701"/>
      <c r="Z77" s="701"/>
      <c r="AA77" s="701"/>
      <c r="AB77" s="701"/>
      <c r="AC77" s="701"/>
      <c r="AD77" s="701"/>
      <c r="AE77" s="701"/>
      <c r="AF77" s="701"/>
      <c r="AG77" s="701"/>
      <c r="AH77" s="701"/>
      <c r="AI77" s="701"/>
      <c r="AJ77" s="701"/>
    </row>
    <row r="78" customFormat="false" ht="14" hidden="false" customHeight="true" outlineLevel="0" collapsed="false">
      <c r="A78" s="700"/>
      <c r="B78" s="700"/>
      <c r="C78" s="697"/>
      <c r="D78" s="697"/>
      <c r="E78" s="697"/>
      <c r="F78" s="697"/>
      <c r="G78" s="697"/>
      <c r="H78" s="698"/>
      <c r="I78" s="698"/>
      <c r="J78" s="698"/>
      <c r="K78" s="698"/>
      <c r="L78" s="698"/>
      <c r="M78" s="698"/>
      <c r="N78" s="698"/>
      <c r="O78" s="698"/>
      <c r="P78" s="698"/>
      <c r="Q78" s="698"/>
      <c r="R78" s="698"/>
      <c r="S78" s="698"/>
      <c r="T78" s="701"/>
      <c r="U78" s="701"/>
      <c r="V78" s="701"/>
      <c r="W78" s="701"/>
      <c r="X78" s="701"/>
      <c r="Y78" s="701"/>
      <c r="Z78" s="701"/>
      <c r="AA78" s="701"/>
      <c r="AB78" s="701"/>
      <c r="AC78" s="701"/>
      <c r="AD78" s="701"/>
      <c r="AE78" s="701"/>
      <c r="AF78" s="701"/>
      <c r="AG78" s="701"/>
      <c r="AH78" s="701"/>
      <c r="AI78" s="701"/>
      <c r="AJ78" s="701"/>
    </row>
    <row r="79" customFormat="false" ht="14" hidden="false" customHeight="true" outlineLevel="0" collapsed="false">
      <c r="A79" s="700"/>
      <c r="B79" s="700"/>
      <c r="C79" s="697"/>
      <c r="D79" s="697"/>
      <c r="E79" s="697"/>
      <c r="F79" s="697"/>
      <c r="G79" s="697"/>
      <c r="H79" s="698"/>
      <c r="I79" s="698"/>
      <c r="J79" s="698"/>
      <c r="K79" s="698"/>
      <c r="L79" s="698"/>
      <c r="M79" s="698"/>
      <c r="N79" s="698"/>
      <c r="O79" s="698"/>
      <c r="P79" s="698"/>
      <c r="Q79" s="698"/>
      <c r="R79" s="698"/>
      <c r="S79" s="698"/>
      <c r="T79" s="701"/>
      <c r="U79" s="701"/>
      <c r="V79" s="701"/>
      <c r="W79" s="701"/>
      <c r="X79" s="701"/>
      <c r="Y79" s="701"/>
      <c r="Z79" s="701"/>
      <c r="AA79" s="701"/>
      <c r="AB79" s="701"/>
      <c r="AC79" s="701"/>
      <c r="AD79" s="701"/>
      <c r="AE79" s="701"/>
      <c r="AF79" s="701"/>
      <c r="AG79" s="701"/>
      <c r="AH79" s="701"/>
      <c r="AI79" s="701"/>
      <c r="AJ79" s="701"/>
    </row>
    <row r="80" customFormat="false" ht="14" hidden="false" customHeight="true" outlineLevel="0" collapsed="false">
      <c r="A80" s="700"/>
      <c r="B80" s="700"/>
      <c r="C80" s="697"/>
      <c r="D80" s="697"/>
      <c r="E80" s="697"/>
      <c r="F80" s="697"/>
      <c r="G80" s="697"/>
      <c r="H80" s="698"/>
      <c r="I80" s="698"/>
      <c r="J80" s="698"/>
      <c r="K80" s="698"/>
      <c r="L80" s="698"/>
      <c r="M80" s="698"/>
      <c r="N80" s="698"/>
      <c r="O80" s="698"/>
      <c r="P80" s="698"/>
      <c r="Q80" s="698"/>
      <c r="R80" s="698"/>
      <c r="S80" s="698"/>
      <c r="T80" s="701"/>
      <c r="U80" s="701"/>
      <c r="V80" s="701"/>
      <c r="W80" s="701"/>
      <c r="X80" s="701"/>
      <c r="Y80" s="701"/>
      <c r="Z80" s="701"/>
      <c r="AA80" s="701"/>
      <c r="AB80" s="701"/>
      <c r="AC80" s="701"/>
      <c r="AD80" s="701"/>
      <c r="AE80" s="701"/>
      <c r="AF80" s="701"/>
      <c r="AG80" s="701"/>
      <c r="AH80" s="701"/>
      <c r="AI80" s="701"/>
      <c r="AJ80" s="701"/>
    </row>
    <row r="81" customFormat="false" ht="14" hidden="false" customHeight="true" outlineLevel="0" collapsed="false">
      <c r="A81" s="700"/>
      <c r="B81" s="700"/>
      <c r="C81" s="697"/>
      <c r="D81" s="697"/>
      <c r="E81" s="697"/>
      <c r="F81" s="697"/>
      <c r="G81" s="697"/>
      <c r="H81" s="698"/>
      <c r="I81" s="698"/>
      <c r="J81" s="698"/>
      <c r="K81" s="698"/>
      <c r="L81" s="698"/>
      <c r="M81" s="698"/>
      <c r="N81" s="698"/>
      <c r="O81" s="698"/>
      <c r="P81" s="698"/>
      <c r="Q81" s="698"/>
      <c r="R81" s="698"/>
      <c r="S81" s="698"/>
      <c r="T81" s="701"/>
      <c r="U81" s="701"/>
      <c r="V81" s="701"/>
      <c r="W81" s="701"/>
      <c r="X81" s="701"/>
      <c r="Y81" s="701"/>
      <c r="Z81" s="701"/>
      <c r="AA81" s="701"/>
      <c r="AB81" s="701"/>
      <c r="AC81" s="701"/>
      <c r="AD81" s="701"/>
      <c r="AE81" s="701"/>
      <c r="AF81" s="701"/>
      <c r="AG81" s="701"/>
      <c r="AH81" s="701"/>
      <c r="AI81" s="701"/>
      <c r="AJ81" s="701"/>
    </row>
    <row r="82" customFormat="false" ht="14" hidden="false" customHeight="true" outlineLevel="0" collapsed="false">
      <c r="A82" s="700"/>
      <c r="B82" s="700"/>
      <c r="C82" s="697"/>
      <c r="D82" s="697"/>
      <c r="E82" s="697"/>
      <c r="F82" s="697"/>
      <c r="G82" s="697"/>
      <c r="H82" s="698"/>
      <c r="I82" s="698"/>
      <c r="J82" s="698"/>
      <c r="K82" s="698"/>
      <c r="L82" s="698"/>
      <c r="M82" s="698"/>
      <c r="N82" s="698"/>
      <c r="O82" s="698"/>
      <c r="P82" s="698"/>
      <c r="Q82" s="698"/>
      <c r="R82" s="698"/>
      <c r="S82" s="698"/>
      <c r="T82" s="701"/>
      <c r="U82" s="701"/>
      <c r="V82" s="701"/>
      <c r="W82" s="701"/>
      <c r="X82" s="701"/>
      <c r="Y82" s="701"/>
      <c r="Z82" s="701"/>
      <c r="AA82" s="701"/>
      <c r="AB82" s="701"/>
      <c r="AC82" s="701"/>
      <c r="AD82" s="701"/>
      <c r="AE82" s="701"/>
      <c r="AF82" s="701"/>
      <c r="AG82" s="701"/>
      <c r="AH82" s="701"/>
      <c r="AI82" s="701"/>
      <c r="AJ82" s="701"/>
    </row>
    <row r="83" customFormat="false" ht="14" hidden="false" customHeight="true" outlineLevel="0" collapsed="false">
      <c r="A83" s="700"/>
      <c r="B83" s="700"/>
      <c r="C83" s="697"/>
      <c r="D83" s="697"/>
      <c r="E83" s="697"/>
      <c r="F83" s="697"/>
      <c r="G83" s="697"/>
      <c r="H83" s="698"/>
      <c r="I83" s="698"/>
      <c r="J83" s="698"/>
      <c r="K83" s="698"/>
      <c r="L83" s="698"/>
      <c r="M83" s="698"/>
      <c r="N83" s="698"/>
      <c r="O83" s="698"/>
      <c r="P83" s="698"/>
      <c r="Q83" s="698"/>
      <c r="R83" s="698"/>
      <c r="S83" s="698"/>
      <c r="T83" s="701"/>
      <c r="U83" s="701"/>
      <c r="V83" s="701"/>
      <c r="W83" s="701"/>
      <c r="X83" s="701"/>
      <c r="Y83" s="701"/>
      <c r="Z83" s="701"/>
      <c r="AA83" s="701"/>
      <c r="AB83" s="701"/>
      <c r="AC83" s="701"/>
      <c r="AD83" s="701"/>
      <c r="AE83" s="701"/>
      <c r="AF83" s="701"/>
      <c r="AG83" s="701"/>
      <c r="AH83" s="701"/>
      <c r="AI83" s="701"/>
      <c r="AJ83" s="701"/>
    </row>
    <row r="84" customFormat="false" ht="14" hidden="false" customHeight="true" outlineLevel="0" collapsed="false">
      <c r="A84" s="700"/>
      <c r="B84" s="700"/>
      <c r="C84" s="697"/>
      <c r="D84" s="697"/>
      <c r="E84" s="697"/>
      <c r="F84" s="697"/>
      <c r="G84" s="697"/>
      <c r="H84" s="698"/>
      <c r="I84" s="698"/>
      <c r="J84" s="698"/>
      <c r="K84" s="698"/>
      <c r="L84" s="698"/>
      <c r="M84" s="698"/>
      <c r="N84" s="698"/>
      <c r="O84" s="698"/>
      <c r="P84" s="698"/>
      <c r="Q84" s="698"/>
      <c r="R84" s="698"/>
      <c r="S84" s="698"/>
      <c r="T84" s="701"/>
      <c r="U84" s="701"/>
      <c r="V84" s="701"/>
      <c r="W84" s="701"/>
      <c r="X84" s="701"/>
      <c r="Y84" s="701"/>
      <c r="Z84" s="701"/>
      <c r="AA84" s="701"/>
      <c r="AB84" s="701"/>
      <c r="AC84" s="701"/>
      <c r="AD84" s="701"/>
      <c r="AE84" s="701"/>
      <c r="AF84" s="701"/>
      <c r="AG84" s="701"/>
      <c r="AH84" s="701"/>
      <c r="AI84" s="701"/>
      <c r="AJ84" s="701"/>
    </row>
    <row r="85" customFormat="false" ht="14" hidden="false" customHeight="true" outlineLevel="0" collapsed="false">
      <c r="A85" s="700"/>
      <c r="B85" s="700"/>
      <c r="C85" s="697"/>
      <c r="D85" s="697"/>
      <c r="E85" s="697"/>
      <c r="F85" s="697"/>
      <c r="G85" s="697"/>
      <c r="H85" s="698"/>
      <c r="I85" s="698"/>
      <c r="J85" s="698"/>
      <c r="K85" s="698"/>
      <c r="L85" s="698"/>
      <c r="M85" s="698"/>
      <c r="N85" s="698"/>
      <c r="O85" s="698"/>
      <c r="P85" s="698"/>
      <c r="Q85" s="698"/>
      <c r="R85" s="698"/>
      <c r="S85" s="698"/>
      <c r="T85" s="701"/>
      <c r="U85" s="701"/>
      <c r="V85" s="701"/>
      <c r="W85" s="701"/>
      <c r="X85" s="701"/>
      <c r="Y85" s="701"/>
      <c r="Z85" s="701"/>
      <c r="AA85" s="701"/>
      <c r="AB85" s="701"/>
      <c r="AC85" s="701"/>
      <c r="AD85" s="701"/>
      <c r="AE85" s="701"/>
      <c r="AF85" s="701"/>
      <c r="AG85" s="701"/>
      <c r="AH85" s="701"/>
      <c r="AI85" s="701"/>
      <c r="AJ85" s="701"/>
    </row>
    <row r="86" customFormat="false" ht="14" hidden="false" customHeight="true" outlineLevel="0" collapsed="false">
      <c r="A86" s="700"/>
      <c r="B86" s="700"/>
      <c r="C86" s="697"/>
      <c r="D86" s="697"/>
      <c r="E86" s="697"/>
      <c r="F86" s="697"/>
      <c r="G86" s="697"/>
      <c r="H86" s="698"/>
      <c r="I86" s="698"/>
      <c r="J86" s="698"/>
      <c r="K86" s="698"/>
      <c r="L86" s="698"/>
      <c r="M86" s="698"/>
      <c r="N86" s="698"/>
      <c r="O86" s="698"/>
      <c r="P86" s="698"/>
      <c r="Q86" s="698"/>
      <c r="R86" s="698"/>
      <c r="S86" s="698"/>
      <c r="T86" s="701"/>
      <c r="U86" s="701"/>
      <c r="V86" s="701"/>
      <c r="W86" s="701"/>
      <c r="X86" s="701"/>
      <c r="Y86" s="701"/>
      <c r="Z86" s="701"/>
      <c r="AA86" s="701"/>
      <c r="AB86" s="701"/>
      <c r="AC86" s="701"/>
      <c r="AD86" s="701"/>
      <c r="AE86" s="701"/>
      <c r="AF86" s="701"/>
      <c r="AG86" s="701"/>
      <c r="AH86" s="701"/>
      <c r="AI86" s="701"/>
      <c r="AJ86" s="701"/>
    </row>
    <row r="87" customFormat="false" ht="14" hidden="false" customHeight="true" outlineLevel="0" collapsed="false">
      <c r="A87" s="700"/>
      <c r="B87" s="700"/>
      <c r="C87" s="697"/>
      <c r="D87" s="697"/>
      <c r="E87" s="697"/>
      <c r="F87" s="697"/>
      <c r="G87" s="697"/>
      <c r="H87" s="698"/>
      <c r="I87" s="698"/>
      <c r="J87" s="698"/>
      <c r="K87" s="698"/>
      <c r="L87" s="698"/>
      <c r="M87" s="698"/>
      <c r="N87" s="698"/>
      <c r="O87" s="698"/>
      <c r="P87" s="698"/>
      <c r="Q87" s="698"/>
      <c r="R87" s="698"/>
      <c r="S87" s="698"/>
      <c r="T87" s="701"/>
      <c r="U87" s="701"/>
      <c r="V87" s="701"/>
      <c r="W87" s="701"/>
      <c r="X87" s="701"/>
      <c r="Y87" s="701"/>
      <c r="Z87" s="701"/>
      <c r="AA87" s="701"/>
      <c r="AB87" s="701"/>
      <c r="AC87" s="701"/>
      <c r="AD87" s="701"/>
      <c r="AE87" s="701"/>
      <c r="AF87" s="701"/>
      <c r="AG87" s="701"/>
      <c r="AH87" s="701"/>
      <c r="AI87" s="701"/>
      <c r="AJ87" s="701"/>
    </row>
    <row r="88" customFormat="false" ht="14" hidden="false" customHeight="true" outlineLevel="0" collapsed="false">
      <c r="A88" s="700"/>
      <c r="B88" s="700"/>
      <c r="C88" s="697"/>
      <c r="D88" s="697"/>
      <c r="E88" s="697"/>
      <c r="F88" s="697"/>
      <c r="G88" s="697"/>
      <c r="H88" s="698"/>
      <c r="I88" s="698"/>
      <c r="J88" s="698"/>
      <c r="K88" s="698"/>
      <c r="L88" s="698"/>
      <c r="M88" s="698"/>
      <c r="N88" s="698"/>
      <c r="O88" s="698"/>
      <c r="P88" s="698"/>
      <c r="Q88" s="698"/>
      <c r="R88" s="698"/>
      <c r="S88" s="698"/>
      <c r="T88" s="701"/>
      <c r="U88" s="701"/>
      <c r="V88" s="701"/>
      <c r="W88" s="701"/>
      <c r="X88" s="701"/>
      <c r="Y88" s="701"/>
      <c r="Z88" s="701"/>
      <c r="AA88" s="701"/>
      <c r="AB88" s="701"/>
      <c r="AC88" s="701"/>
      <c r="AD88" s="701"/>
      <c r="AE88" s="701"/>
      <c r="AF88" s="701"/>
      <c r="AG88" s="701"/>
      <c r="AH88" s="701"/>
      <c r="AI88" s="701"/>
      <c r="AJ88" s="701"/>
    </row>
    <row r="89" customFormat="false" ht="14" hidden="false" customHeight="true" outlineLevel="0" collapsed="false">
      <c r="A89" s="700"/>
      <c r="B89" s="700"/>
      <c r="C89" s="697"/>
      <c r="D89" s="697"/>
      <c r="E89" s="697"/>
      <c r="F89" s="697"/>
      <c r="G89" s="697"/>
      <c r="H89" s="698"/>
      <c r="I89" s="698"/>
      <c r="J89" s="698"/>
      <c r="K89" s="698"/>
      <c r="L89" s="698"/>
      <c r="M89" s="698"/>
      <c r="N89" s="698"/>
      <c r="O89" s="698"/>
      <c r="P89" s="698"/>
      <c r="Q89" s="698"/>
      <c r="R89" s="698"/>
      <c r="S89" s="698"/>
      <c r="T89" s="701"/>
      <c r="U89" s="701"/>
      <c r="V89" s="701"/>
      <c r="W89" s="701"/>
      <c r="X89" s="701"/>
      <c r="Y89" s="701"/>
      <c r="Z89" s="701"/>
      <c r="AA89" s="701"/>
      <c r="AB89" s="701"/>
      <c r="AC89" s="701"/>
      <c r="AD89" s="701"/>
      <c r="AE89" s="701"/>
      <c r="AF89" s="701"/>
      <c r="AG89" s="701"/>
      <c r="AH89" s="701"/>
      <c r="AI89" s="701"/>
      <c r="AJ89" s="701"/>
    </row>
    <row r="90" customFormat="false" ht="14" hidden="false" customHeight="true" outlineLevel="0" collapsed="false">
      <c r="A90" s="700"/>
      <c r="B90" s="700"/>
      <c r="C90" s="697"/>
      <c r="D90" s="697"/>
      <c r="E90" s="697"/>
      <c r="F90" s="697"/>
      <c r="G90" s="697"/>
      <c r="H90" s="698"/>
      <c r="I90" s="698"/>
      <c r="J90" s="698"/>
      <c r="K90" s="698"/>
      <c r="L90" s="698"/>
      <c r="M90" s="698"/>
      <c r="N90" s="698"/>
      <c r="O90" s="698"/>
      <c r="P90" s="698"/>
      <c r="Q90" s="698"/>
      <c r="R90" s="698"/>
      <c r="S90" s="698"/>
      <c r="T90" s="701"/>
      <c r="U90" s="701"/>
      <c r="V90" s="701"/>
      <c r="W90" s="701"/>
      <c r="X90" s="701"/>
      <c r="Y90" s="701"/>
      <c r="Z90" s="701"/>
      <c r="AA90" s="701"/>
      <c r="AB90" s="701"/>
      <c r="AC90" s="701"/>
      <c r="AD90" s="701"/>
      <c r="AE90" s="701"/>
      <c r="AF90" s="701"/>
      <c r="AG90" s="701"/>
      <c r="AH90" s="701"/>
      <c r="AI90" s="701"/>
      <c r="AJ90" s="701"/>
    </row>
    <row r="91" customFormat="false" ht="14" hidden="false" customHeight="true" outlineLevel="0" collapsed="false">
      <c r="A91" s="700"/>
      <c r="B91" s="700"/>
      <c r="C91" s="697"/>
      <c r="D91" s="697"/>
      <c r="E91" s="697"/>
      <c r="F91" s="697"/>
      <c r="G91" s="697"/>
      <c r="H91" s="698"/>
      <c r="I91" s="698"/>
      <c r="J91" s="698"/>
      <c r="K91" s="698"/>
      <c r="L91" s="698"/>
      <c r="M91" s="698"/>
      <c r="N91" s="698"/>
      <c r="O91" s="698"/>
      <c r="P91" s="698"/>
      <c r="Q91" s="698"/>
      <c r="R91" s="698"/>
      <c r="S91" s="698"/>
      <c r="T91" s="701"/>
      <c r="U91" s="701"/>
      <c r="V91" s="701"/>
      <c r="W91" s="701"/>
      <c r="X91" s="701"/>
      <c r="Y91" s="701"/>
      <c r="Z91" s="701"/>
      <c r="AA91" s="701"/>
      <c r="AB91" s="701"/>
      <c r="AC91" s="701"/>
      <c r="AD91" s="701"/>
      <c r="AE91" s="701"/>
      <c r="AF91" s="701"/>
      <c r="AG91" s="701"/>
      <c r="AH91" s="701"/>
      <c r="AI91" s="701"/>
      <c r="AJ91" s="701"/>
    </row>
    <row r="92" customFormat="false" ht="14" hidden="false" customHeight="true" outlineLevel="0" collapsed="false">
      <c r="A92" s="700"/>
      <c r="B92" s="700"/>
      <c r="C92" s="697"/>
      <c r="D92" s="697"/>
      <c r="E92" s="697"/>
      <c r="F92" s="697"/>
      <c r="G92" s="697"/>
      <c r="H92" s="698"/>
      <c r="I92" s="698"/>
      <c r="J92" s="698"/>
      <c r="K92" s="698"/>
      <c r="L92" s="698"/>
      <c r="M92" s="698"/>
      <c r="N92" s="698"/>
      <c r="O92" s="698"/>
      <c r="P92" s="698"/>
      <c r="Q92" s="698"/>
      <c r="R92" s="698"/>
      <c r="S92" s="698"/>
      <c r="T92" s="701"/>
      <c r="U92" s="701"/>
      <c r="V92" s="701"/>
      <c r="W92" s="701"/>
      <c r="X92" s="701"/>
      <c r="Y92" s="701"/>
      <c r="Z92" s="701"/>
      <c r="AA92" s="701"/>
      <c r="AB92" s="701"/>
      <c r="AC92" s="701"/>
      <c r="AD92" s="701"/>
      <c r="AE92" s="701"/>
      <c r="AF92" s="701"/>
      <c r="AG92" s="701"/>
      <c r="AH92" s="701"/>
      <c r="AI92" s="701"/>
      <c r="AJ92" s="701"/>
    </row>
    <row r="93" customFormat="false" ht="14" hidden="false" customHeight="true" outlineLevel="0" collapsed="false">
      <c r="A93" s="700"/>
      <c r="B93" s="700"/>
      <c r="C93" s="697"/>
      <c r="D93" s="697"/>
      <c r="E93" s="697"/>
      <c r="F93" s="697"/>
      <c r="G93" s="697"/>
      <c r="H93" s="698"/>
      <c r="I93" s="698"/>
      <c r="J93" s="698"/>
      <c r="K93" s="698"/>
      <c r="L93" s="698"/>
      <c r="M93" s="698"/>
      <c r="N93" s="698"/>
      <c r="O93" s="698"/>
      <c r="P93" s="698"/>
      <c r="Q93" s="698"/>
      <c r="R93" s="698"/>
      <c r="S93" s="698"/>
      <c r="T93" s="701"/>
      <c r="U93" s="701"/>
      <c r="V93" s="701"/>
      <c r="W93" s="701"/>
      <c r="X93" s="701"/>
      <c r="Y93" s="701"/>
      <c r="Z93" s="701"/>
      <c r="AA93" s="701"/>
      <c r="AB93" s="701"/>
      <c r="AC93" s="701"/>
      <c r="AD93" s="701"/>
      <c r="AE93" s="701"/>
      <c r="AF93" s="701"/>
      <c r="AG93" s="701"/>
      <c r="AH93" s="701"/>
      <c r="AI93" s="701"/>
      <c r="AJ93" s="701"/>
    </row>
    <row r="94" customFormat="false" ht="14" hidden="false" customHeight="true" outlineLevel="0" collapsed="false">
      <c r="A94" s="700"/>
      <c r="B94" s="700"/>
      <c r="C94" s="697"/>
      <c r="D94" s="697"/>
      <c r="E94" s="697"/>
      <c r="F94" s="697"/>
      <c r="G94" s="697"/>
      <c r="H94" s="698"/>
      <c r="I94" s="698"/>
      <c r="J94" s="698"/>
      <c r="K94" s="698"/>
      <c r="L94" s="698"/>
      <c r="M94" s="698"/>
      <c r="N94" s="698"/>
      <c r="O94" s="698"/>
      <c r="P94" s="698"/>
      <c r="Q94" s="698"/>
      <c r="R94" s="698"/>
      <c r="S94" s="698"/>
      <c r="T94" s="701"/>
      <c r="U94" s="701"/>
      <c r="V94" s="701"/>
      <c r="W94" s="701"/>
      <c r="X94" s="701"/>
      <c r="Y94" s="701"/>
      <c r="Z94" s="701"/>
      <c r="AA94" s="701"/>
      <c r="AB94" s="701"/>
      <c r="AC94" s="701"/>
      <c r="AD94" s="701"/>
      <c r="AE94" s="701"/>
      <c r="AF94" s="701"/>
      <c r="AG94" s="701"/>
      <c r="AH94" s="701"/>
      <c r="AI94" s="701"/>
      <c r="AJ94" s="701"/>
    </row>
    <row r="95" customFormat="false" ht="14" hidden="false" customHeight="true" outlineLevel="0" collapsed="false">
      <c r="A95" s="700"/>
      <c r="B95" s="700"/>
      <c r="C95" s="697"/>
      <c r="D95" s="697"/>
      <c r="E95" s="697"/>
      <c r="F95" s="697"/>
      <c r="G95" s="697"/>
      <c r="H95" s="698"/>
      <c r="I95" s="698"/>
      <c r="J95" s="698"/>
      <c r="K95" s="698"/>
      <c r="L95" s="698"/>
      <c r="M95" s="698"/>
      <c r="N95" s="698"/>
      <c r="O95" s="698"/>
      <c r="P95" s="698"/>
      <c r="Q95" s="698"/>
      <c r="R95" s="698"/>
      <c r="S95" s="698"/>
      <c r="T95" s="701"/>
      <c r="U95" s="701"/>
      <c r="V95" s="701"/>
      <c r="W95" s="701"/>
      <c r="X95" s="701"/>
      <c r="Y95" s="701"/>
      <c r="Z95" s="701"/>
      <c r="AA95" s="701"/>
      <c r="AB95" s="701"/>
      <c r="AC95" s="701"/>
      <c r="AD95" s="701"/>
      <c r="AE95" s="701"/>
      <c r="AF95" s="701"/>
      <c r="AG95" s="701"/>
      <c r="AH95" s="701"/>
      <c r="AI95" s="701"/>
      <c r="AJ95" s="701"/>
    </row>
    <row r="96" customFormat="false" ht="14" hidden="false" customHeight="true" outlineLevel="0" collapsed="false">
      <c r="A96" s="700"/>
      <c r="B96" s="700"/>
      <c r="C96" s="697"/>
      <c r="D96" s="697"/>
      <c r="E96" s="697"/>
      <c r="F96" s="697"/>
      <c r="G96" s="697"/>
      <c r="H96" s="698"/>
      <c r="I96" s="698"/>
      <c r="J96" s="698"/>
      <c r="K96" s="698"/>
      <c r="L96" s="698"/>
      <c r="M96" s="698"/>
      <c r="N96" s="698"/>
      <c r="O96" s="698"/>
      <c r="P96" s="698"/>
      <c r="Q96" s="698"/>
      <c r="R96" s="698"/>
      <c r="S96" s="698"/>
      <c r="T96" s="701"/>
      <c r="U96" s="701"/>
      <c r="V96" s="701"/>
      <c r="W96" s="701"/>
      <c r="X96" s="701"/>
      <c r="Y96" s="701"/>
      <c r="Z96" s="701"/>
      <c r="AA96" s="701"/>
      <c r="AB96" s="701"/>
      <c r="AC96" s="701"/>
      <c r="AD96" s="701"/>
      <c r="AE96" s="701"/>
      <c r="AF96" s="701"/>
      <c r="AG96" s="701"/>
      <c r="AH96" s="701"/>
      <c r="AI96" s="701"/>
      <c r="AJ96" s="701"/>
    </row>
    <row r="97" customFormat="false" ht="14" hidden="false" customHeight="true" outlineLevel="0" collapsed="false">
      <c r="A97" s="700"/>
      <c r="B97" s="700"/>
      <c r="C97" s="697"/>
      <c r="D97" s="697"/>
      <c r="E97" s="697"/>
      <c r="F97" s="697"/>
      <c r="G97" s="697"/>
      <c r="H97" s="698"/>
      <c r="I97" s="698"/>
      <c r="J97" s="698"/>
      <c r="K97" s="698"/>
      <c r="L97" s="698"/>
      <c r="M97" s="698"/>
      <c r="N97" s="698"/>
      <c r="O97" s="698"/>
      <c r="P97" s="698"/>
      <c r="Q97" s="698"/>
      <c r="R97" s="698"/>
      <c r="S97" s="698"/>
      <c r="T97" s="701"/>
      <c r="U97" s="701"/>
      <c r="V97" s="701"/>
      <c r="W97" s="701"/>
      <c r="X97" s="701"/>
      <c r="Y97" s="701"/>
      <c r="Z97" s="701"/>
      <c r="AA97" s="701"/>
      <c r="AB97" s="701"/>
      <c r="AC97" s="701"/>
      <c r="AD97" s="701"/>
      <c r="AE97" s="701"/>
      <c r="AF97" s="701"/>
      <c r="AG97" s="701"/>
      <c r="AH97" s="701"/>
      <c r="AI97" s="701"/>
      <c r="AJ97" s="701"/>
    </row>
    <row r="98" customFormat="false" ht="14" hidden="false" customHeight="true" outlineLevel="0" collapsed="false">
      <c r="A98" s="700"/>
      <c r="B98" s="700"/>
      <c r="C98" s="697"/>
      <c r="D98" s="697"/>
      <c r="E98" s="697"/>
      <c r="F98" s="697"/>
      <c r="G98" s="697"/>
      <c r="H98" s="698"/>
      <c r="I98" s="698"/>
      <c r="J98" s="698"/>
      <c r="K98" s="698"/>
      <c r="L98" s="698"/>
      <c r="M98" s="698"/>
      <c r="N98" s="698"/>
      <c r="O98" s="698"/>
      <c r="P98" s="698"/>
      <c r="Q98" s="698"/>
      <c r="R98" s="698"/>
      <c r="S98" s="698"/>
      <c r="T98" s="701"/>
      <c r="U98" s="701"/>
      <c r="V98" s="701"/>
      <c r="W98" s="701"/>
      <c r="X98" s="701"/>
      <c r="Y98" s="701"/>
      <c r="Z98" s="701"/>
      <c r="AA98" s="701"/>
      <c r="AB98" s="701"/>
      <c r="AC98" s="701"/>
      <c r="AD98" s="701"/>
      <c r="AE98" s="701"/>
      <c r="AF98" s="701"/>
      <c r="AG98" s="701"/>
      <c r="AH98" s="701"/>
      <c r="AI98" s="701"/>
      <c r="AJ98" s="701"/>
    </row>
    <row r="99" customFormat="false" ht="14" hidden="false" customHeight="true" outlineLevel="0" collapsed="false">
      <c r="A99" s="700"/>
      <c r="B99" s="700"/>
      <c r="C99" s="697"/>
      <c r="D99" s="697"/>
      <c r="E99" s="697"/>
      <c r="F99" s="697"/>
      <c r="G99" s="697"/>
      <c r="H99" s="698"/>
      <c r="I99" s="698"/>
      <c r="J99" s="698"/>
      <c r="K99" s="698"/>
      <c r="L99" s="698"/>
      <c r="M99" s="698"/>
      <c r="N99" s="698"/>
      <c r="O99" s="698"/>
      <c r="P99" s="698"/>
      <c r="Q99" s="698"/>
      <c r="R99" s="698"/>
      <c r="S99" s="698"/>
      <c r="T99" s="701"/>
      <c r="U99" s="701"/>
      <c r="V99" s="701"/>
      <c r="W99" s="701"/>
      <c r="X99" s="701"/>
      <c r="Y99" s="701"/>
      <c r="Z99" s="701"/>
      <c r="AA99" s="701"/>
      <c r="AB99" s="701"/>
      <c r="AC99" s="701"/>
      <c r="AD99" s="701"/>
      <c r="AE99" s="701"/>
      <c r="AF99" s="701"/>
      <c r="AG99" s="701"/>
      <c r="AH99" s="701"/>
      <c r="AI99" s="701"/>
      <c r="AJ99" s="701"/>
    </row>
    <row r="100" customFormat="false" ht="14" hidden="false" customHeight="true" outlineLevel="0" collapsed="false">
      <c r="A100" s="700"/>
      <c r="B100" s="700"/>
      <c r="C100" s="697"/>
      <c r="D100" s="697"/>
      <c r="E100" s="697"/>
      <c r="F100" s="697"/>
      <c r="G100" s="697"/>
      <c r="H100" s="698"/>
      <c r="I100" s="698"/>
      <c r="J100" s="698"/>
      <c r="K100" s="698"/>
      <c r="L100" s="698"/>
      <c r="M100" s="698"/>
      <c r="N100" s="698"/>
      <c r="O100" s="698"/>
      <c r="P100" s="698"/>
      <c r="Q100" s="698"/>
      <c r="R100" s="698"/>
      <c r="S100" s="698"/>
      <c r="T100" s="701"/>
      <c r="U100" s="701"/>
      <c r="V100" s="701"/>
      <c r="W100" s="701"/>
      <c r="X100" s="701"/>
      <c r="Y100" s="701"/>
      <c r="Z100" s="701"/>
      <c r="AA100" s="701"/>
      <c r="AB100" s="701"/>
      <c r="AC100" s="701"/>
      <c r="AD100" s="701"/>
      <c r="AE100" s="701"/>
      <c r="AF100" s="701"/>
      <c r="AG100" s="701"/>
      <c r="AH100" s="701"/>
      <c r="AI100" s="701"/>
      <c r="AJ100" s="701"/>
    </row>
    <row r="101" customFormat="false" ht="14" hidden="false" customHeight="true" outlineLevel="0" collapsed="false">
      <c r="A101" s="700"/>
      <c r="B101" s="700"/>
      <c r="C101" s="697"/>
      <c r="D101" s="697"/>
      <c r="E101" s="697"/>
      <c r="F101" s="697"/>
      <c r="G101" s="697"/>
      <c r="H101" s="698"/>
      <c r="I101" s="698"/>
      <c r="J101" s="698"/>
      <c r="K101" s="698"/>
      <c r="L101" s="698"/>
      <c r="M101" s="698"/>
      <c r="N101" s="698"/>
      <c r="O101" s="698"/>
      <c r="P101" s="698"/>
      <c r="Q101" s="698"/>
      <c r="R101" s="698"/>
      <c r="S101" s="698"/>
      <c r="T101" s="701"/>
      <c r="U101" s="701"/>
      <c r="V101" s="701"/>
      <c r="W101" s="701"/>
      <c r="X101" s="701"/>
      <c r="Y101" s="701"/>
      <c r="Z101" s="701"/>
      <c r="AA101" s="701"/>
      <c r="AB101" s="701"/>
      <c r="AC101" s="701"/>
      <c r="AD101" s="701"/>
      <c r="AE101" s="701"/>
      <c r="AF101" s="701"/>
      <c r="AG101" s="701"/>
      <c r="AH101" s="701"/>
      <c r="AI101" s="701"/>
      <c r="AJ101" s="701"/>
    </row>
    <row r="102" customFormat="false" ht="14" hidden="false" customHeight="true" outlineLevel="0" collapsed="false">
      <c r="A102" s="700"/>
      <c r="B102" s="700"/>
      <c r="C102" s="697"/>
      <c r="D102" s="697"/>
      <c r="E102" s="697"/>
      <c r="F102" s="697"/>
      <c r="G102" s="697"/>
      <c r="H102" s="698"/>
      <c r="I102" s="698"/>
      <c r="J102" s="698"/>
      <c r="K102" s="698"/>
      <c r="L102" s="698"/>
      <c r="M102" s="698"/>
      <c r="N102" s="698"/>
      <c r="O102" s="698"/>
      <c r="P102" s="698"/>
      <c r="Q102" s="698"/>
      <c r="R102" s="698"/>
      <c r="S102" s="698"/>
      <c r="T102" s="701"/>
      <c r="U102" s="701"/>
      <c r="V102" s="701"/>
      <c r="W102" s="701"/>
      <c r="X102" s="701"/>
      <c r="Y102" s="701"/>
      <c r="Z102" s="701"/>
      <c r="AA102" s="701"/>
      <c r="AB102" s="701"/>
      <c r="AC102" s="701"/>
      <c r="AD102" s="701"/>
      <c r="AE102" s="701"/>
      <c r="AF102" s="701"/>
      <c r="AG102" s="701"/>
      <c r="AH102" s="701"/>
      <c r="AI102" s="701"/>
      <c r="AJ102" s="701"/>
    </row>
    <row r="103" customFormat="false" ht="14" hidden="false" customHeight="true" outlineLevel="0" collapsed="false">
      <c r="A103" s="700"/>
      <c r="B103" s="700"/>
      <c r="C103" s="697"/>
      <c r="D103" s="697"/>
      <c r="E103" s="697"/>
      <c r="F103" s="697"/>
      <c r="G103" s="697"/>
      <c r="H103" s="698"/>
      <c r="I103" s="698"/>
      <c r="J103" s="698"/>
      <c r="K103" s="698"/>
      <c r="L103" s="698"/>
      <c r="M103" s="698"/>
      <c r="N103" s="698"/>
      <c r="O103" s="698"/>
      <c r="P103" s="698"/>
      <c r="Q103" s="698"/>
      <c r="R103" s="698"/>
      <c r="S103" s="698"/>
      <c r="T103" s="701"/>
      <c r="U103" s="701"/>
      <c r="V103" s="701"/>
      <c r="W103" s="701"/>
      <c r="X103" s="701"/>
      <c r="Y103" s="701"/>
      <c r="Z103" s="701"/>
      <c r="AA103" s="701"/>
      <c r="AB103" s="701"/>
      <c r="AC103" s="701"/>
      <c r="AD103" s="701"/>
      <c r="AE103" s="701"/>
      <c r="AF103" s="701"/>
      <c r="AG103" s="701"/>
      <c r="AH103" s="701"/>
      <c r="AI103" s="701"/>
      <c r="AJ103" s="701"/>
    </row>
    <row r="104" customFormat="false" ht="14" hidden="false" customHeight="true" outlineLevel="0" collapsed="false">
      <c r="A104" s="700"/>
      <c r="B104" s="700"/>
      <c r="C104" s="697"/>
      <c r="D104" s="697"/>
      <c r="E104" s="697"/>
      <c r="F104" s="697"/>
      <c r="G104" s="697"/>
      <c r="H104" s="698"/>
      <c r="I104" s="698"/>
      <c r="J104" s="698"/>
      <c r="K104" s="698"/>
      <c r="L104" s="698"/>
      <c r="M104" s="698"/>
      <c r="N104" s="698"/>
      <c r="O104" s="698"/>
      <c r="P104" s="698"/>
      <c r="Q104" s="698"/>
      <c r="R104" s="698"/>
      <c r="S104" s="698"/>
      <c r="T104" s="701"/>
      <c r="U104" s="701"/>
      <c r="V104" s="701"/>
      <c r="W104" s="701"/>
      <c r="X104" s="701"/>
      <c r="Y104" s="701"/>
      <c r="Z104" s="701"/>
      <c r="AA104" s="701"/>
      <c r="AB104" s="701"/>
      <c r="AC104" s="701"/>
      <c r="AD104" s="701"/>
      <c r="AE104" s="701"/>
      <c r="AF104" s="701"/>
      <c r="AG104" s="701"/>
      <c r="AH104" s="701"/>
      <c r="AI104" s="701"/>
      <c r="AJ104" s="701"/>
    </row>
    <row r="105" customFormat="false" ht="14" hidden="false" customHeight="true" outlineLevel="0" collapsed="false">
      <c r="A105" s="700"/>
      <c r="B105" s="700"/>
      <c r="C105" s="697"/>
      <c r="D105" s="697"/>
      <c r="E105" s="697"/>
      <c r="F105" s="697"/>
      <c r="G105" s="697"/>
      <c r="H105" s="698"/>
      <c r="I105" s="698"/>
      <c r="J105" s="698"/>
      <c r="K105" s="698"/>
      <c r="L105" s="698"/>
      <c r="M105" s="698"/>
      <c r="N105" s="698"/>
      <c r="O105" s="698"/>
      <c r="P105" s="698"/>
      <c r="Q105" s="698"/>
      <c r="R105" s="698"/>
      <c r="S105" s="698"/>
      <c r="T105" s="701"/>
      <c r="U105" s="701"/>
      <c r="V105" s="701"/>
      <c r="W105" s="701"/>
      <c r="X105" s="701"/>
      <c r="Y105" s="701"/>
      <c r="Z105" s="701"/>
      <c r="AA105" s="701"/>
      <c r="AB105" s="701"/>
      <c r="AC105" s="701"/>
      <c r="AD105" s="701"/>
      <c r="AE105" s="701"/>
      <c r="AF105" s="701"/>
      <c r="AG105" s="701"/>
      <c r="AH105" s="701"/>
      <c r="AI105" s="701"/>
      <c r="AJ105" s="701"/>
    </row>
    <row r="106" customFormat="false" ht="14" hidden="false" customHeight="true" outlineLevel="0" collapsed="false">
      <c r="A106" s="700"/>
      <c r="B106" s="700"/>
      <c r="C106" s="697"/>
      <c r="D106" s="697"/>
      <c r="E106" s="697"/>
      <c r="F106" s="697"/>
      <c r="G106" s="697"/>
      <c r="H106" s="698"/>
      <c r="I106" s="698"/>
      <c r="J106" s="698"/>
      <c r="K106" s="698"/>
      <c r="L106" s="698"/>
      <c r="M106" s="698"/>
      <c r="N106" s="698"/>
      <c r="O106" s="698"/>
      <c r="P106" s="698"/>
      <c r="Q106" s="698"/>
      <c r="R106" s="698"/>
      <c r="S106" s="698"/>
      <c r="T106" s="701"/>
      <c r="U106" s="701"/>
      <c r="V106" s="701"/>
      <c r="W106" s="701"/>
      <c r="X106" s="701"/>
      <c r="Y106" s="701"/>
      <c r="Z106" s="701"/>
      <c r="AA106" s="701"/>
      <c r="AB106" s="701"/>
      <c r="AC106" s="701"/>
      <c r="AD106" s="701"/>
      <c r="AE106" s="701"/>
      <c r="AF106" s="701"/>
      <c r="AG106" s="701"/>
      <c r="AH106" s="701"/>
      <c r="AI106" s="701"/>
      <c r="AJ106" s="701"/>
    </row>
    <row r="107" customFormat="false" ht="14" hidden="false" customHeight="true" outlineLevel="0" collapsed="false">
      <c r="A107" s="700"/>
      <c r="B107" s="700"/>
      <c r="C107" s="697"/>
      <c r="D107" s="697"/>
      <c r="E107" s="697"/>
      <c r="F107" s="697"/>
      <c r="G107" s="697"/>
      <c r="H107" s="698"/>
      <c r="I107" s="698"/>
      <c r="J107" s="698"/>
      <c r="K107" s="698"/>
      <c r="L107" s="698"/>
      <c r="M107" s="698"/>
      <c r="N107" s="698"/>
      <c r="O107" s="698"/>
      <c r="P107" s="698"/>
      <c r="Q107" s="698"/>
      <c r="R107" s="698"/>
      <c r="S107" s="698"/>
      <c r="T107" s="701"/>
      <c r="U107" s="701"/>
      <c r="V107" s="701"/>
      <c r="W107" s="701"/>
      <c r="X107" s="701"/>
      <c r="Y107" s="701"/>
      <c r="Z107" s="701"/>
      <c r="AA107" s="701"/>
      <c r="AB107" s="701"/>
      <c r="AC107" s="701"/>
      <c r="AD107" s="701"/>
      <c r="AE107" s="701"/>
      <c r="AF107" s="701"/>
      <c r="AG107" s="701"/>
      <c r="AH107" s="701"/>
      <c r="AI107" s="701"/>
      <c r="AJ107" s="701"/>
    </row>
    <row r="108" customFormat="false" ht="14" hidden="false" customHeight="true" outlineLevel="0" collapsed="false">
      <c r="A108" s="700"/>
      <c r="B108" s="700"/>
      <c r="C108" s="697"/>
      <c r="D108" s="697"/>
      <c r="E108" s="697"/>
      <c r="F108" s="697"/>
      <c r="G108" s="697"/>
      <c r="H108" s="698"/>
      <c r="I108" s="698"/>
      <c r="J108" s="698"/>
      <c r="K108" s="698"/>
      <c r="L108" s="698"/>
      <c r="M108" s="698"/>
      <c r="N108" s="698"/>
      <c r="O108" s="698"/>
      <c r="P108" s="698"/>
      <c r="Q108" s="698"/>
      <c r="R108" s="698"/>
      <c r="S108" s="698"/>
      <c r="T108" s="701"/>
      <c r="U108" s="701"/>
      <c r="V108" s="701"/>
      <c r="W108" s="701"/>
      <c r="X108" s="701"/>
      <c r="Y108" s="701"/>
      <c r="Z108" s="701"/>
      <c r="AA108" s="701"/>
      <c r="AB108" s="701"/>
      <c r="AC108" s="701"/>
      <c r="AD108" s="701"/>
      <c r="AE108" s="701"/>
      <c r="AF108" s="701"/>
      <c r="AG108" s="701"/>
      <c r="AH108" s="701"/>
      <c r="AI108" s="701"/>
      <c r="AJ108" s="701"/>
    </row>
    <row r="109" customFormat="false" ht="14" hidden="false" customHeight="true" outlineLevel="0" collapsed="false">
      <c r="A109" s="700"/>
      <c r="B109" s="700"/>
      <c r="C109" s="697"/>
      <c r="D109" s="697"/>
      <c r="E109" s="697"/>
      <c r="F109" s="697"/>
      <c r="G109" s="697"/>
      <c r="H109" s="698"/>
      <c r="I109" s="698"/>
      <c r="J109" s="698"/>
      <c r="K109" s="698"/>
      <c r="L109" s="698"/>
      <c r="M109" s="698"/>
      <c r="N109" s="698"/>
      <c r="O109" s="698"/>
      <c r="P109" s="698"/>
      <c r="Q109" s="698"/>
      <c r="R109" s="698"/>
      <c r="S109" s="698"/>
      <c r="T109" s="701"/>
      <c r="U109" s="701"/>
      <c r="V109" s="701"/>
      <c r="W109" s="701"/>
      <c r="X109" s="701"/>
      <c r="Y109" s="701"/>
      <c r="Z109" s="701"/>
      <c r="AA109" s="701"/>
      <c r="AB109" s="701"/>
      <c r="AC109" s="701"/>
      <c r="AD109" s="701"/>
      <c r="AE109" s="701"/>
      <c r="AF109" s="701"/>
      <c r="AG109" s="701"/>
      <c r="AH109" s="701"/>
      <c r="AI109" s="701"/>
      <c r="AJ109" s="701"/>
    </row>
    <row r="110" customFormat="false" ht="14" hidden="false" customHeight="true" outlineLevel="0" collapsed="false">
      <c r="A110" s="700"/>
      <c r="B110" s="700"/>
      <c r="C110" s="697"/>
      <c r="D110" s="697"/>
      <c r="E110" s="697"/>
      <c r="F110" s="697"/>
      <c r="G110" s="697"/>
      <c r="H110" s="698"/>
      <c r="I110" s="698"/>
      <c r="J110" s="698"/>
      <c r="K110" s="698"/>
      <c r="L110" s="698"/>
      <c r="M110" s="698"/>
      <c r="N110" s="698"/>
      <c r="O110" s="698"/>
      <c r="P110" s="698"/>
      <c r="Q110" s="698"/>
      <c r="R110" s="698"/>
      <c r="S110" s="698"/>
      <c r="T110" s="701"/>
      <c r="U110" s="701"/>
      <c r="V110" s="701"/>
      <c r="W110" s="701"/>
      <c r="X110" s="701"/>
      <c r="Y110" s="701"/>
      <c r="Z110" s="701"/>
      <c r="AA110" s="701"/>
      <c r="AB110" s="701"/>
      <c r="AC110" s="701"/>
      <c r="AD110" s="701"/>
      <c r="AE110" s="701"/>
      <c r="AF110" s="701"/>
      <c r="AG110" s="701"/>
      <c r="AH110" s="701"/>
      <c r="AI110" s="701"/>
      <c r="AJ110" s="701"/>
    </row>
    <row r="111" customFormat="false" ht="14" hidden="false" customHeight="true" outlineLevel="0" collapsed="false">
      <c r="A111" s="700"/>
      <c r="B111" s="700"/>
      <c r="C111" s="697"/>
      <c r="D111" s="697"/>
      <c r="E111" s="697"/>
      <c r="F111" s="697"/>
      <c r="G111" s="697"/>
      <c r="H111" s="698"/>
      <c r="I111" s="698"/>
      <c r="J111" s="698"/>
      <c r="K111" s="698"/>
      <c r="L111" s="698"/>
      <c r="M111" s="698"/>
      <c r="N111" s="698"/>
      <c r="O111" s="698"/>
      <c r="P111" s="698"/>
      <c r="Q111" s="698"/>
      <c r="R111" s="698"/>
      <c r="S111" s="698"/>
      <c r="T111" s="701"/>
      <c r="U111" s="701"/>
      <c r="V111" s="701"/>
      <c r="W111" s="701"/>
      <c r="X111" s="701"/>
      <c r="Y111" s="701"/>
      <c r="Z111" s="701"/>
      <c r="AA111" s="701"/>
      <c r="AB111" s="701"/>
      <c r="AC111" s="701"/>
      <c r="AD111" s="701"/>
      <c r="AE111" s="701"/>
      <c r="AF111" s="701"/>
      <c r="AG111" s="701"/>
      <c r="AH111" s="701"/>
      <c r="AI111" s="701"/>
      <c r="AJ111" s="701"/>
    </row>
    <row r="112" customFormat="false" ht="14" hidden="false" customHeight="true" outlineLevel="0" collapsed="false">
      <c r="A112" s="700"/>
      <c r="B112" s="700"/>
      <c r="C112" s="697"/>
      <c r="D112" s="697"/>
      <c r="E112" s="697"/>
      <c r="F112" s="697"/>
      <c r="G112" s="697"/>
      <c r="H112" s="698"/>
      <c r="I112" s="698"/>
      <c r="J112" s="698"/>
      <c r="K112" s="698"/>
      <c r="L112" s="698"/>
      <c r="M112" s="698"/>
      <c r="N112" s="698"/>
      <c r="O112" s="698"/>
      <c r="P112" s="698"/>
      <c r="Q112" s="698"/>
      <c r="R112" s="698"/>
      <c r="S112" s="698"/>
      <c r="T112" s="701"/>
      <c r="U112" s="701"/>
      <c r="V112" s="701"/>
      <c r="W112" s="701"/>
      <c r="X112" s="701"/>
      <c r="Y112" s="701"/>
      <c r="Z112" s="701"/>
      <c r="AA112" s="701"/>
      <c r="AB112" s="701"/>
      <c r="AC112" s="701"/>
      <c r="AD112" s="701"/>
      <c r="AE112" s="701"/>
      <c r="AF112" s="701"/>
      <c r="AG112" s="701"/>
      <c r="AH112" s="701"/>
      <c r="AI112" s="701"/>
      <c r="AJ112" s="701"/>
    </row>
    <row r="113" customFormat="false" ht="14" hidden="false" customHeight="true" outlineLevel="0" collapsed="false">
      <c r="A113" s="700"/>
      <c r="B113" s="700"/>
      <c r="C113" s="697"/>
      <c r="D113" s="697"/>
      <c r="E113" s="697"/>
      <c r="F113" s="697"/>
      <c r="G113" s="697"/>
      <c r="H113" s="698"/>
      <c r="I113" s="698"/>
      <c r="J113" s="698"/>
      <c r="K113" s="698"/>
      <c r="L113" s="698"/>
      <c r="M113" s="698"/>
      <c r="N113" s="698"/>
      <c r="O113" s="698"/>
      <c r="P113" s="698"/>
      <c r="Q113" s="698"/>
      <c r="R113" s="698"/>
      <c r="S113" s="698"/>
      <c r="T113" s="701"/>
      <c r="U113" s="701"/>
      <c r="V113" s="701"/>
      <c r="W113" s="701"/>
      <c r="X113" s="701"/>
      <c r="Y113" s="701"/>
      <c r="Z113" s="701"/>
      <c r="AA113" s="701"/>
      <c r="AB113" s="701"/>
      <c r="AC113" s="701"/>
      <c r="AD113" s="701"/>
      <c r="AE113" s="701"/>
      <c r="AF113" s="701"/>
      <c r="AG113" s="701"/>
      <c r="AH113" s="701"/>
      <c r="AI113" s="701"/>
      <c r="AJ113" s="701"/>
    </row>
    <row r="114" customFormat="false" ht="14" hidden="false" customHeight="true" outlineLevel="0" collapsed="false">
      <c r="A114" s="700"/>
      <c r="B114" s="700"/>
      <c r="C114" s="697"/>
      <c r="D114" s="697"/>
      <c r="E114" s="697"/>
      <c r="F114" s="697"/>
      <c r="G114" s="697"/>
      <c r="H114" s="698"/>
      <c r="I114" s="698"/>
      <c r="J114" s="698"/>
      <c r="K114" s="698"/>
      <c r="L114" s="698"/>
      <c r="M114" s="698"/>
      <c r="N114" s="698"/>
      <c r="O114" s="698"/>
      <c r="P114" s="698"/>
      <c r="Q114" s="698"/>
      <c r="R114" s="698"/>
      <c r="S114" s="698"/>
      <c r="T114" s="701"/>
      <c r="U114" s="701"/>
      <c r="V114" s="701"/>
      <c r="W114" s="701"/>
      <c r="X114" s="701"/>
      <c r="Y114" s="701"/>
      <c r="Z114" s="701"/>
      <c r="AA114" s="701"/>
      <c r="AB114" s="701"/>
      <c r="AC114" s="701"/>
      <c r="AD114" s="701"/>
      <c r="AE114" s="701"/>
      <c r="AF114" s="701"/>
      <c r="AG114" s="701"/>
      <c r="AH114" s="701"/>
      <c r="AI114" s="701"/>
      <c r="AJ114" s="701"/>
    </row>
    <row r="115" customFormat="false" ht="14" hidden="false" customHeight="true" outlineLevel="0" collapsed="false">
      <c r="A115" s="700"/>
      <c r="B115" s="700"/>
      <c r="C115" s="697"/>
      <c r="D115" s="697"/>
      <c r="E115" s="697"/>
      <c r="F115" s="697"/>
      <c r="G115" s="697"/>
      <c r="H115" s="698"/>
      <c r="I115" s="698"/>
      <c r="J115" s="698"/>
      <c r="K115" s="698"/>
      <c r="L115" s="698"/>
      <c r="M115" s="698"/>
      <c r="N115" s="698"/>
      <c r="O115" s="698"/>
      <c r="P115" s="698"/>
      <c r="Q115" s="698"/>
      <c r="R115" s="698"/>
      <c r="S115" s="698"/>
      <c r="T115" s="701"/>
      <c r="U115" s="701"/>
      <c r="V115" s="701"/>
      <c r="W115" s="701"/>
      <c r="X115" s="701"/>
      <c r="Y115" s="701"/>
      <c r="Z115" s="701"/>
      <c r="AA115" s="701"/>
      <c r="AB115" s="701"/>
      <c r="AC115" s="701"/>
      <c r="AD115" s="701"/>
      <c r="AE115" s="701"/>
      <c r="AF115" s="701"/>
      <c r="AG115" s="701"/>
      <c r="AH115" s="701"/>
      <c r="AI115" s="701"/>
      <c r="AJ115" s="701"/>
    </row>
    <row r="116" customFormat="false" ht="14" hidden="false" customHeight="true" outlineLevel="0" collapsed="false">
      <c r="A116" s="700"/>
      <c r="B116" s="700"/>
      <c r="C116" s="697"/>
      <c r="D116" s="697"/>
      <c r="E116" s="697"/>
      <c r="F116" s="697"/>
      <c r="G116" s="697"/>
      <c r="H116" s="702"/>
      <c r="I116" s="702"/>
      <c r="J116" s="702"/>
      <c r="K116" s="702"/>
      <c r="L116" s="702"/>
      <c r="M116" s="702"/>
      <c r="N116" s="702"/>
      <c r="O116" s="702"/>
      <c r="P116" s="702"/>
      <c r="Q116" s="702"/>
      <c r="R116" s="702"/>
      <c r="S116" s="702"/>
      <c r="T116" s="702"/>
      <c r="U116" s="702"/>
      <c r="V116" s="702"/>
      <c r="W116" s="702"/>
      <c r="X116" s="702"/>
      <c r="Y116" s="702"/>
      <c r="Z116" s="702"/>
      <c r="AA116" s="702"/>
      <c r="AB116" s="702"/>
      <c r="AC116" s="702"/>
      <c r="AD116" s="702"/>
      <c r="AE116" s="702"/>
      <c r="AF116" s="702"/>
      <c r="AG116" s="702"/>
      <c r="AH116" s="702"/>
      <c r="AI116" s="702"/>
      <c r="AJ116" s="1"/>
    </row>
    <row r="117" customFormat="false" ht="13" hidden="false" customHeight="false" outlineLevel="0" collapsed="false">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row>
  </sheetData>
  <sheetProtection algorithmName="SHA-512" hashValue="pJo2YKWPPRbErT3bTj41QB6a1+7IxcfFdRcRgOQrcaZfCaO5WqzX6GSiZqblZpUy+OEbcVsDN2Kfgvu8nQzYLA==" saltValue="DxhcySzqb8ED7JsrM1rLGw==" spinCount="100000" sheet="true" autoFilter="false"/>
  <mergeCells count="319">
    <mergeCell ref="AB1:AD1"/>
    <mergeCell ref="AE1:AI1"/>
    <mergeCell ref="AY1:BC1"/>
    <mergeCell ref="A2:AJ2"/>
    <mergeCell ref="AY2:BC3"/>
    <mergeCell ref="A4:F4"/>
    <mergeCell ref="G4:AI4"/>
    <mergeCell ref="A5:F5"/>
    <mergeCell ref="G5:AI5"/>
    <mergeCell ref="A6:F8"/>
    <mergeCell ref="H6:L6"/>
    <mergeCell ref="G7:AI7"/>
    <mergeCell ref="G8:AI8"/>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A18:AI18"/>
    <mergeCell ref="B19:AI19"/>
    <mergeCell ref="B20:AI20"/>
    <mergeCell ref="A21:L21"/>
    <mergeCell ref="M21:AI21"/>
    <mergeCell ref="A22:AI22"/>
    <mergeCell ref="A24:AI24"/>
    <mergeCell ref="A25:AG25"/>
    <mergeCell ref="AH25:AI25"/>
    <mergeCell ref="AK25:AV25"/>
    <mergeCell ref="A26:Z26"/>
    <mergeCell ref="AA26:AI26"/>
    <mergeCell ref="B27:Z27"/>
    <mergeCell ref="AA27:AI27"/>
    <mergeCell ref="B28:Z28"/>
    <mergeCell ref="AA28:AI28"/>
    <mergeCell ref="B29:Z29"/>
    <mergeCell ref="AA29:AI29"/>
    <mergeCell ref="B30:Z30"/>
    <mergeCell ref="AA30:AI30"/>
    <mergeCell ref="B31:Z31"/>
    <mergeCell ref="AA31:AI31"/>
    <mergeCell ref="B32:Z32"/>
    <mergeCell ref="AA32:AI32"/>
    <mergeCell ref="B33:Z33"/>
    <mergeCell ref="AA33:AI33"/>
    <mergeCell ref="AH35:AI35"/>
    <mergeCell ref="AK35:AV35"/>
    <mergeCell ref="C37:AH37"/>
    <mergeCell ref="B39:V39"/>
    <mergeCell ref="C40:AH40"/>
    <mergeCell ref="C41:AH41"/>
    <mergeCell ref="D43:E43"/>
    <mergeCell ref="G43:H43"/>
    <mergeCell ref="J43:K43"/>
    <mergeCell ref="N43:P43"/>
    <mergeCell ref="Q43:AH43"/>
    <mergeCell ref="N44:P44"/>
    <mergeCell ref="Q44:R44"/>
    <mergeCell ref="S44:W44"/>
    <mergeCell ref="X44:Y44"/>
    <mergeCell ref="Z44:AH44"/>
    <mergeCell ref="A46:AI46"/>
    <mergeCell ref="AK46:AV46"/>
    <mergeCell ref="A51:AJ51"/>
    <mergeCell ref="A52:AD52"/>
    <mergeCell ref="AE52:AJ52"/>
    <mergeCell ref="A53:AJ53"/>
    <mergeCell ref="A54:AD54"/>
    <mergeCell ref="AE54:AJ54"/>
    <mergeCell ref="A55:AD55"/>
    <mergeCell ref="AE55:AJ55"/>
    <mergeCell ref="A56:AJ56"/>
    <mergeCell ref="A57:AD57"/>
    <mergeCell ref="AE57:AJ57"/>
    <mergeCell ref="A58:AD58"/>
    <mergeCell ref="AE58:AJ58"/>
    <mergeCell ref="A59:AD59"/>
    <mergeCell ref="AE59:AJ59"/>
    <mergeCell ref="A61:AJ61"/>
    <mergeCell ref="A63:B63"/>
    <mergeCell ref="C63:G63"/>
    <mergeCell ref="H63:S63"/>
    <mergeCell ref="T63:AJ63"/>
    <mergeCell ref="AK63:AV63"/>
    <mergeCell ref="A64:B64"/>
    <mergeCell ref="C64:G64"/>
    <mergeCell ref="H64:S64"/>
    <mergeCell ref="T64:AJ64"/>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2:B102"/>
    <mergeCell ref="C102:G102"/>
    <mergeCell ref="H102:S102"/>
    <mergeCell ref="T102:AD102"/>
    <mergeCell ref="AE102:AJ102"/>
    <mergeCell ref="A103:B103"/>
    <mergeCell ref="C103:G103"/>
    <mergeCell ref="H103:S103"/>
    <mergeCell ref="T103:AD103"/>
    <mergeCell ref="AE103:AJ103"/>
    <mergeCell ref="A104:B104"/>
    <mergeCell ref="C104:G104"/>
    <mergeCell ref="H104:S104"/>
    <mergeCell ref="T104:AD104"/>
    <mergeCell ref="AE104:AJ104"/>
    <mergeCell ref="A105:B105"/>
    <mergeCell ref="C105:G105"/>
    <mergeCell ref="H105:S105"/>
    <mergeCell ref="T105:AD105"/>
    <mergeCell ref="AE105:AJ105"/>
    <mergeCell ref="A106:B106"/>
    <mergeCell ref="C106:G106"/>
    <mergeCell ref="H106:S106"/>
    <mergeCell ref="T106:AD106"/>
    <mergeCell ref="AE106:AJ106"/>
    <mergeCell ref="A107:B107"/>
    <mergeCell ref="C107:G107"/>
    <mergeCell ref="H107:S107"/>
    <mergeCell ref="T107:AD107"/>
    <mergeCell ref="AE107:AJ107"/>
    <mergeCell ref="A108:B108"/>
    <mergeCell ref="C108:G108"/>
    <mergeCell ref="H108:S108"/>
    <mergeCell ref="T108:AD108"/>
    <mergeCell ref="AE108:AJ108"/>
    <mergeCell ref="A109:B109"/>
    <mergeCell ref="C109:G109"/>
    <mergeCell ref="H109:S109"/>
    <mergeCell ref="T109:AD109"/>
    <mergeCell ref="AE109:AJ109"/>
    <mergeCell ref="A110:B110"/>
    <mergeCell ref="C110:G110"/>
    <mergeCell ref="H110:S110"/>
    <mergeCell ref="T110:AD110"/>
    <mergeCell ref="AE110:AJ110"/>
    <mergeCell ref="A111:B111"/>
    <mergeCell ref="C111:G111"/>
    <mergeCell ref="H111:S111"/>
    <mergeCell ref="T111:AD111"/>
    <mergeCell ref="AE111:AJ111"/>
    <mergeCell ref="A112:B112"/>
    <mergeCell ref="C112:G112"/>
    <mergeCell ref="H112:S112"/>
    <mergeCell ref="T112:AD112"/>
    <mergeCell ref="AE112:AJ112"/>
    <mergeCell ref="A113:B113"/>
    <mergeCell ref="C113:G113"/>
    <mergeCell ref="H113:S113"/>
    <mergeCell ref="T113:AD113"/>
    <mergeCell ref="AE113:AJ113"/>
    <mergeCell ref="A114:B114"/>
    <mergeCell ref="C114:G114"/>
    <mergeCell ref="H114:S114"/>
    <mergeCell ref="T114:AD114"/>
    <mergeCell ref="AE114:AJ114"/>
    <mergeCell ref="A115:B115"/>
    <mergeCell ref="C115:G115"/>
    <mergeCell ref="H115:S115"/>
    <mergeCell ref="T115:AD115"/>
    <mergeCell ref="AE115:AJ115"/>
    <mergeCell ref="A116:B116"/>
    <mergeCell ref="C116:G116"/>
  </mergeCells>
  <conditionalFormatting sqref="Z20">
    <cfRule type="expression" priority="2" aboveAverage="0" equalAverage="0" bottom="0" percent="0" rank="0" text="" dxfId="55">
      <formula>$Z$19&gt;0</formula>
    </cfRule>
  </conditionalFormatting>
  <conditionalFormatting sqref="B40:C41">
    <cfRule type="expression" priority="3" aboveAverage="0" equalAverage="0" bottom="0" percent="0" rank="0" text="" dxfId="56">
      <formula>$AW$35="○"</formula>
    </cfRule>
  </conditionalFormatting>
  <conditionalFormatting sqref="A3:AJ65">
    <cfRule type="expression" priority="4" aboveAverage="0" equalAverage="0" bottom="0" percent="0" rank="0" text="" dxfId="57">
      <formula>$A$2&lt;&gt;""</formula>
    </cfRule>
  </conditionalFormatting>
  <conditionalFormatting sqref="AK1:AW3">
    <cfRule type="expression" priority="5" aboveAverage="0" equalAverage="0" bottom="0" percent="0" rank="0" text="" dxfId="58">
      <formula>$AK$1=""</formula>
    </cfRule>
  </conditionalFormatting>
  <conditionalFormatting sqref="A27:AI27">
    <cfRule type="expression" priority="6" aboveAverage="0" equalAverage="0" bottom="0" percent="0" rank="0" text="" dxfId="59">
      <formula>AND($G$5&lt;&gt;"", $A$19="")</formula>
    </cfRule>
  </conditionalFormatting>
  <conditionalFormatting sqref="A21:AI21">
    <cfRule type="expression" priority="7" aboveAverage="0" equalAverage="0" bottom="0" percent="0" rank="0" text="" dxfId="60">
      <formula>AND($G$5&lt;&gt;"", $A$20="")</formula>
    </cfRule>
  </conditionalFormatting>
  <dataValidations count="3">
    <dataValidation allowBlank="true" operator="between" showDropDown="false" showErrorMessage="true" showInputMessage="true" sqref="A11 K11 D43:E43 G43:H43 J43:K43 S44 W45" type="none">
      <formula1>0</formula1>
      <formula2>0</formula2>
    </dataValidation>
    <dataValidation allowBlank="true" operator="between" showDropDown="false" showErrorMessage="true" showInputMessage="true" sqref="A15:A17 A19:A20 A27:A33 B37:B38 B40:B41" type="list">
      <formula1>【参考】数式用!$W$3:$W$4</formula1>
      <formula2>0</formula2>
    </dataValidation>
    <dataValidation allowBlank="true" operator="between" showDropDown="false" showErrorMessage="true" showInputMessage="true" sqref="M21" type="list">
      <formula1>【参考】数式用!$AA$3:$AA$7</formula1>
      <formula2>0</formula2>
    </dataValidation>
  </dataValidations>
  <printOptions headings="false" gridLines="false" gridLinesSet="true" horizontalCentered="false" verticalCentered="false"/>
  <pageMargins left="0.629861111111111" right="0.157638888888889" top="0.629861111111111" bottom="0.236111111111111"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1" manualBreakCount="1">
    <brk id="45" man="true" max="16383" min="0"/>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AL282"/>
  <sheetViews>
    <sheetView showFormulas="false" showGridLines="true" showRowColHeaders="true" showZeros="true" rightToLeft="false" tabSelected="false" showOutlineSymbols="true" defaultGridColor="true" view="pageBreakPreview" topLeftCell="A1" colorId="64" zoomScale="70" zoomScaleNormal="46" zoomScalePageLayoutView="70" workbookViewId="0">
      <selection pane="topLeft" activeCell="T14" activeCellId="0" sqref="T14"/>
    </sheetView>
  </sheetViews>
  <sheetFormatPr defaultColWidth="2.8203125" defaultRowHeight="13" zeroHeight="false" outlineLevelRow="0" outlineLevelCol="0"/>
  <cols>
    <col collapsed="false" customWidth="true" hidden="false" outlineLevel="0" max="1" min="1" style="0" width="6.27"/>
    <col collapsed="false" customWidth="true" hidden="false" outlineLevel="0" max="2" min="2" style="0" width="17.33"/>
    <col collapsed="false" customWidth="true" hidden="false" outlineLevel="0" max="3" min="3" style="436" width="19"/>
    <col collapsed="false" customWidth="true" hidden="false" outlineLevel="0" max="4" min="4" style="0" width="13.16"/>
    <col collapsed="false" customWidth="true" hidden="false" outlineLevel="0" max="5" min="5" style="0" width="18.27"/>
    <col collapsed="false" customWidth="true" hidden="false" outlineLevel="0" max="6" min="6" style="0" width="32.27"/>
    <col collapsed="false" customWidth="true" hidden="false" outlineLevel="0" max="7" min="7" style="0" width="37.29"/>
    <col collapsed="false" customWidth="true" hidden="false" outlineLevel="0" max="8" min="8" style="0" width="3.97"/>
    <col collapsed="false" customWidth="true" hidden="false" outlineLevel="0" max="9" min="9" style="0" width="17.96"/>
    <col collapsed="false" customWidth="true" hidden="false" outlineLevel="0" max="10" min="10" style="0" width="19.53"/>
    <col collapsed="false" customWidth="true" hidden="false" outlineLevel="0" max="11" min="11" style="0" width="15.66"/>
    <col collapsed="false" customWidth="true" hidden="false" outlineLevel="0" max="12" min="12" style="0" width="8.15"/>
    <col collapsed="false" customWidth="true" hidden="false" outlineLevel="0" max="13" min="13" style="436" width="19.42"/>
    <col collapsed="false" customWidth="true" hidden="false" outlineLevel="0" max="14" min="14" style="703" width="6.89"/>
    <col collapsed="false" customWidth="true" hidden="false" outlineLevel="0" max="15" min="15" style="46" width="7.31"/>
    <col collapsed="false" customWidth="true" hidden="false" outlineLevel="0" max="16" min="16" style="46" width="6.47"/>
    <col collapsed="false" customWidth="true" hidden="false" outlineLevel="0" max="17" min="17" style="46" width="6.79"/>
    <col collapsed="false" customWidth="true" hidden="false" outlineLevel="0" max="18" min="18" style="46" width="17.33"/>
    <col collapsed="false" customWidth="true" hidden="false" outlineLevel="0" max="19" min="19" style="46" width="16.7"/>
    <col collapsed="false" customWidth="true" hidden="false" outlineLevel="0" max="20" min="20" style="0" width="12.53"/>
    <col collapsed="false" customWidth="true" hidden="false" outlineLevel="0" max="30" min="21" style="0" width="8.04"/>
    <col collapsed="false" customWidth="true" hidden="false" outlineLevel="0" max="31" min="31" style="0" width="19.53"/>
    <col collapsed="false" customWidth="true" hidden="false" outlineLevel="0" max="32" min="32" style="0" width="31.53"/>
    <col collapsed="false" customWidth="true" hidden="true" outlineLevel="0" max="33" min="33" style="0" width="21.2"/>
    <col collapsed="false" customWidth="true" hidden="true" outlineLevel="0" max="34" min="34" style="704" width="20.05"/>
    <col collapsed="false" customWidth="true" hidden="true" outlineLevel="0" max="35" min="35" style="0" width="25.7"/>
    <col collapsed="false" customWidth="true" hidden="true" outlineLevel="0" max="36" min="36" style="436" width="29.24"/>
    <col collapsed="false" customWidth="true" hidden="true" outlineLevel="0" max="37" min="37" style="0" width="10.5"/>
    <col collapsed="false" customWidth="true" hidden="true" outlineLevel="0" max="38" min="38" style="0" width="8.57"/>
  </cols>
  <sheetData>
    <row r="1" customFormat="false" ht="23.25" hidden="false" customHeight="true" outlineLevel="0" collapsed="false">
      <c r="A1" s="705" t="s">
        <v>400</v>
      </c>
      <c r="B1" s="1"/>
      <c r="C1" s="458"/>
      <c r="D1" s="705"/>
      <c r="E1" s="1"/>
      <c r="F1" s="1"/>
      <c r="G1" s="1"/>
      <c r="H1" s="1"/>
      <c r="I1" s="1"/>
      <c r="J1" s="480"/>
      <c r="K1" s="1"/>
      <c r="L1" s="706"/>
      <c r="M1" s="123" t="s">
        <v>134</v>
      </c>
      <c r="N1" s="123"/>
      <c r="O1" s="123"/>
      <c r="P1" s="124" t="str">
        <f aca="false">IF(基本情報入力シート!AA16&lt;&gt;"", 基本情報入力シート!AA16, "")</f>
        <v/>
      </c>
      <c r="Q1" s="124"/>
      <c r="R1" s="124"/>
      <c r="S1" s="27"/>
      <c r="T1" s="292"/>
      <c r="U1" s="305"/>
      <c r="V1" s="305"/>
      <c r="W1" s="305"/>
      <c r="X1" s="305"/>
      <c r="Y1" s="305"/>
      <c r="Z1" s="305"/>
      <c r="AA1" s="305"/>
      <c r="AB1" s="305"/>
      <c r="AC1" s="305"/>
      <c r="AD1" s="305"/>
      <c r="AE1" s="305"/>
      <c r="AF1" s="526"/>
      <c r="AG1" s="526"/>
      <c r="AH1" s="125" t="s">
        <v>135</v>
      </c>
      <c r="AI1" s="125"/>
      <c r="AJ1" s="125"/>
      <c r="AK1" s="125"/>
      <c r="AL1" s="125"/>
    </row>
    <row r="2" customFormat="false" ht="21" hidden="false" customHeight="true" outlineLevel="0" collapsed="false">
      <c r="A2" s="707" t="str">
        <f aca="false">IF(AH2="加算様式を指定権者に提出", "！基本情報入力シート「１　提出の目的と提出先の自治体名」にて「加算様式を指定権者に提出」が選択されているため、この様式はグレーアウトされています。", "")</f>
        <v/>
      </c>
      <c r="B2" s="707"/>
      <c r="C2" s="707"/>
      <c r="D2" s="707"/>
      <c r="E2" s="707"/>
      <c r="F2" s="707"/>
      <c r="G2" s="707"/>
      <c r="H2" s="707"/>
      <c r="I2" s="707"/>
      <c r="J2" s="707"/>
      <c r="K2" s="707"/>
      <c r="L2" s="480"/>
      <c r="M2" s="480"/>
      <c r="N2" s="480"/>
      <c r="O2" s="1"/>
      <c r="P2" s="1"/>
      <c r="Q2" s="1"/>
      <c r="R2" s="1"/>
      <c r="S2" s="1"/>
      <c r="T2" s="292"/>
      <c r="U2" s="305"/>
      <c r="V2" s="305"/>
      <c r="W2" s="305"/>
      <c r="X2" s="305"/>
      <c r="Y2" s="305"/>
      <c r="Z2" s="305"/>
      <c r="AA2" s="305"/>
      <c r="AB2" s="305"/>
      <c r="AC2" s="305"/>
      <c r="AD2" s="305"/>
      <c r="AE2" s="305"/>
      <c r="AH2" s="126" t="str">
        <f aca="false">IF(基本情報入力シート!V14="", "", 基本情報入力シート!V14)</f>
        <v/>
      </c>
      <c r="AI2" s="126"/>
      <c r="AJ2" s="126"/>
      <c r="AK2" s="126"/>
      <c r="AL2" s="126"/>
    </row>
    <row r="3" customFormat="false" ht="31.25" hidden="false" customHeight="true" outlineLevel="0" collapsed="false">
      <c r="A3" s="708" t="s">
        <v>13</v>
      </c>
      <c r="B3" s="708"/>
      <c r="C3" s="709" t="str">
        <f aca="false">IF(基本情報入力シート!L22="", "", 基本情報入力シート!L22)</f>
        <v/>
      </c>
      <c r="D3" s="709"/>
      <c r="E3" s="709"/>
      <c r="F3" s="709"/>
      <c r="G3" s="710"/>
      <c r="H3" s="711" t="s">
        <v>401</v>
      </c>
      <c r="I3" s="711"/>
      <c r="J3" s="711"/>
      <c r="K3" s="711"/>
      <c r="L3" s="711"/>
      <c r="M3" s="711"/>
      <c r="N3" s="711"/>
      <c r="O3" s="711"/>
      <c r="P3" s="711"/>
      <c r="Q3" s="711"/>
      <c r="R3" s="711"/>
      <c r="S3" s="711"/>
      <c r="T3" s="712"/>
      <c r="AH3" s="126"/>
      <c r="AI3" s="126"/>
      <c r="AJ3" s="126"/>
      <c r="AK3" s="126"/>
      <c r="AL3" s="126"/>
    </row>
    <row r="4" customFormat="false" ht="54.65" hidden="false" customHeight="true" outlineLevel="0" collapsed="false">
      <c r="A4" s="56"/>
      <c r="B4" s="56"/>
      <c r="C4" s="469"/>
      <c r="D4" s="713"/>
      <c r="E4" s="713"/>
      <c r="F4" s="713"/>
      <c r="G4" s="467"/>
      <c r="H4" s="711"/>
      <c r="I4" s="711"/>
      <c r="J4" s="711"/>
      <c r="K4" s="711"/>
      <c r="L4" s="711"/>
      <c r="M4" s="711"/>
      <c r="N4" s="711"/>
      <c r="O4" s="711"/>
      <c r="P4" s="711"/>
      <c r="Q4" s="711"/>
      <c r="R4" s="711"/>
      <c r="S4" s="711"/>
      <c r="T4" s="712"/>
    </row>
    <row r="5" customFormat="false" ht="37.25" hidden="false" customHeight="true" outlineLevel="0" collapsed="false">
      <c r="A5" s="714" t="s">
        <v>402</v>
      </c>
      <c r="B5" s="714"/>
      <c r="C5" s="714"/>
      <c r="D5" s="714"/>
      <c r="E5" s="714"/>
      <c r="F5" s="715" t="n">
        <f aca="false">IFERROR(SUM(M:M),"")</f>
        <v>0</v>
      </c>
      <c r="G5" s="467"/>
      <c r="H5" s="711"/>
      <c r="I5" s="711"/>
      <c r="J5" s="711"/>
      <c r="K5" s="711"/>
      <c r="L5" s="711"/>
      <c r="M5" s="711"/>
      <c r="N5" s="711"/>
      <c r="O5" s="711"/>
      <c r="P5" s="711"/>
      <c r="Q5" s="711"/>
      <c r="R5" s="711"/>
      <c r="S5" s="711"/>
      <c r="T5" s="712"/>
    </row>
    <row r="6" customFormat="false" ht="36" hidden="false" customHeight="true" outlineLevel="0" collapsed="false">
      <c r="A6" s="716" t="s">
        <v>403</v>
      </c>
      <c r="B6" s="716"/>
      <c r="C6" s="716"/>
      <c r="D6" s="716"/>
      <c r="E6" s="716"/>
      <c r="F6" s="717" t="n">
        <f aca="false">IF(C3="", 0, IF(P1="", "提出先未選択", SUMIF(D:D, P1, M:M)))</f>
        <v>0</v>
      </c>
      <c r="G6" s="467"/>
      <c r="H6" s="711"/>
      <c r="I6" s="711"/>
      <c r="J6" s="711"/>
      <c r="K6" s="711"/>
      <c r="L6" s="711"/>
      <c r="M6" s="711"/>
      <c r="N6" s="711"/>
      <c r="O6" s="711"/>
      <c r="P6" s="711"/>
      <c r="Q6" s="711"/>
      <c r="R6" s="711"/>
      <c r="S6" s="711"/>
      <c r="T6" s="712"/>
    </row>
    <row r="7" customFormat="false" ht="32.4" hidden="false" customHeight="true" outlineLevel="0" collapsed="false">
      <c r="A7" s="1"/>
      <c r="B7" s="1"/>
      <c r="C7" s="458"/>
      <c r="D7" s="1"/>
      <c r="E7" s="1"/>
      <c r="F7" s="1"/>
      <c r="G7" s="1"/>
      <c r="H7" s="1"/>
      <c r="I7" s="1"/>
      <c r="J7" s="1"/>
      <c r="K7" s="1"/>
      <c r="L7" s="1"/>
      <c r="M7" s="718"/>
      <c r="N7" s="719"/>
      <c r="O7" s="719"/>
      <c r="P7" s="687"/>
      <c r="Q7" s="687"/>
      <c r="R7" s="687"/>
      <c r="S7" s="704"/>
      <c r="T7" s="292"/>
      <c r="U7" s="292"/>
      <c r="W7" s="704"/>
      <c r="Y7" s="436"/>
    </row>
    <row r="8" customFormat="false" ht="42.75" hidden="false" customHeight="true" outlineLevel="0" collapsed="false">
      <c r="A8" s="720" t="s">
        <v>404</v>
      </c>
      <c r="B8" s="721" t="s">
        <v>36</v>
      </c>
      <c r="C8" s="722" t="s">
        <v>37</v>
      </c>
      <c r="D8" s="723" t="s">
        <v>38</v>
      </c>
      <c r="E8" s="723"/>
      <c r="F8" s="724" t="s">
        <v>39</v>
      </c>
      <c r="G8" s="725" t="s">
        <v>40</v>
      </c>
      <c r="H8" s="726" t="s">
        <v>41</v>
      </c>
      <c r="I8" s="722" t="s">
        <v>46</v>
      </c>
      <c r="J8" s="727" t="s">
        <v>405</v>
      </c>
      <c r="K8" s="728" t="s">
        <v>406</v>
      </c>
      <c r="L8" s="729" t="s">
        <v>407</v>
      </c>
      <c r="M8" s="730" t="s">
        <v>408</v>
      </c>
      <c r="N8" s="731" t="s">
        <v>409</v>
      </c>
      <c r="O8" s="731"/>
      <c r="P8" s="731"/>
      <c r="Q8" s="731"/>
      <c r="R8" s="732" t="s">
        <v>410</v>
      </c>
      <c r="S8" s="733" t="s">
        <v>411</v>
      </c>
      <c r="T8" s="734" t="str">
        <f aca="false">IF(C3="", "", IF(COUNTIF(I11:I110, "○")=COUNTIF(AH11:AH110, "○"), "○","×"))</f>
        <v/>
      </c>
      <c r="U8" s="195" t="s">
        <v>412</v>
      </c>
      <c r="V8" s="195"/>
      <c r="W8" s="195"/>
      <c r="X8" s="195"/>
      <c r="Y8" s="195"/>
      <c r="Z8" s="195"/>
      <c r="AA8" s="195"/>
      <c r="AB8" s="195"/>
      <c r="AC8" s="195"/>
      <c r="AD8" s="195"/>
      <c r="AE8" s="195"/>
      <c r="AF8" s="292"/>
      <c r="AG8" s="292"/>
      <c r="AH8" s="735"/>
    </row>
    <row r="9" customFormat="false" ht="83" hidden="false" customHeight="true" outlineLevel="0" collapsed="false">
      <c r="A9" s="720"/>
      <c r="B9" s="721"/>
      <c r="C9" s="722"/>
      <c r="D9" s="723"/>
      <c r="E9" s="723"/>
      <c r="F9" s="724"/>
      <c r="G9" s="725"/>
      <c r="H9" s="726"/>
      <c r="I9" s="722"/>
      <c r="J9" s="727"/>
      <c r="K9" s="728"/>
      <c r="L9" s="729"/>
      <c r="M9" s="730"/>
      <c r="N9" s="731"/>
      <c r="O9" s="731"/>
      <c r="P9" s="731"/>
      <c r="Q9" s="731"/>
      <c r="R9" s="732"/>
      <c r="S9" s="733"/>
      <c r="T9" s="736" t="str">
        <f aca="false">IF(C3="", "", IF(P1="", "提出先未選択", IF(COUNTIFS(D11:D110, P1, R11:R110, "○")=1, "○","×")))</f>
        <v/>
      </c>
      <c r="U9" s="195" t="s">
        <v>413</v>
      </c>
      <c r="V9" s="195"/>
      <c r="W9" s="195"/>
      <c r="X9" s="195"/>
      <c r="Y9" s="195"/>
      <c r="Z9" s="195"/>
      <c r="AA9" s="195"/>
      <c r="AB9" s="195"/>
      <c r="AC9" s="195"/>
      <c r="AD9" s="195"/>
      <c r="AE9" s="195"/>
      <c r="AF9" s="292"/>
      <c r="AG9" s="292"/>
      <c r="AH9" s="735"/>
    </row>
    <row r="10" customFormat="false" ht="47.25" hidden="false" customHeight="true" outlineLevel="0" collapsed="false">
      <c r="A10" s="720"/>
      <c r="B10" s="721"/>
      <c r="C10" s="722"/>
      <c r="D10" s="737" t="s">
        <v>47</v>
      </c>
      <c r="E10" s="737" t="s">
        <v>48</v>
      </c>
      <c r="F10" s="724"/>
      <c r="G10" s="725"/>
      <c r="H10" s="726"/>
      <c r="I10" s="722"/>
      <c r="J10" s="727"/>
      <c r="K10" s="728"/>
      <c r="L10" s="729"/>
      <c r="M10" s="730"/>
      <c r="N10" s="738" t="s">
        <v>414</v>
      </c>
      <c r="O10" s="738" t="s">
        <v>415</v>
      </c>
      <c r="P10" s="738" t="s">
        <v>416</v>
      </c>
      <c r="Q10" s="738" t="s">
        <v>417</v>
      </c>
      <c r="R10" s="732"/>
      <c r="S10" s="733"/>
      <c r="T10" s="734" t="str">
        <f aca="false">IF(C3="", "", IF(COUNTIFS(R11:R110, "○", S11:S110, "")=0, "○","×"))</f>
        <v/>
      </c>
      <c r="U10" s="195" t="s">
        <v>418</v>
      </c>
      <c r="V10" s="195"/>
      <c r="W10" s="195"/>
      <c r="X10" s="195"/>
      <c r="Y10" s="195"/>
      <c r="Z10" s="195"/>
      <c r="AA10" s="195"/>
      <c r="AB10" s="195"/>
      <c r="AC10" s="195"/>
      <c r="AD10" s="195"/>
      <c r="AE10" s="195"/>
      <c r="AF10" s="292"/>
      <c r="AG10" s="739" t="s">
        <v>419</v>
      </c>
      <c r="AH10" s="740" t="s">
        <v>420</v>
      </c>
      <c r="AI10" s="740" t="s">
        <v>421</v>
      </c>
      <c r="AJ10" s="740" t="s">
        <v>422</v>
      </c>
    </row>
    <row r="11" customFormat="false" ht="36.75" hidden="false" customHeight="true" outlineLevel="0" collapsed="false">
      <c r="A11" s="741" t="n">
        <v>1</v>
      </c>
      <c r="B11" s="742" t="str">
        <f aca="false">IF(基本情報入力シート!B40="","",基本情報入力シート!B40)</f>
        <v/>
      </c>
      <c r="C11" s="743" t="str">
        <f aca="false">IF(基本情報入力シート!L40="","",基本情報入力シート!L40)</f>
        <v/>
      </c>
      <c r="D11" s="743" t="str">
        <f aca="false">IF(基本情報入力シート!Q40="","",基本情報入力シート!Q40)</f>
        <v/>
      </c>
      <c r="E11" s="743" t="str">
        <f aca="false">IF(基本情報入力シート!V40="","",基本情報入力シート!V40)</f>
        <v/>
      </c>
      <c r="F11" s="743" t="str">
        <f aca="false">IF(基本情報入力シート!W40="","",基本情報入力シート!W40)</f>
        <v/>
      </c>
      <c r="G11" s="743" t="str">
        <f aca="false">IF(基本情報入力シート!X40="","",基本情報入力シート!X40)</f>
        <v/>
      </c>
      <c r="H11" s="744" t="e">
        <f aca="false">IF(基本情報入力シート!Z40="","",基本情報入力シート!Z40)</f>
        <v>#N/A</v>
      </c>
      <c r="I11" s="745" t="str">
        <f aca="false">IF(基本情報入力シート!AE40&lt;&gt;"", 基本情報入力シート!AE40, "")</f>
        <v/>
      </c>
      <c r="J11" s="746" t="str">
        <f aca="false">IF(基本情報入力シート!AA40="","",基本情報入力シート!AA40)</f>
        <v/>
      </c>
      <c r="K11" s="747" t="e">
        <f aca="false">IF(基本情報入力シート!AD40="","",基本情報入力シート!AD40)</f>
        <v>#N/A</v>
      </c>
      <c r="L11" s="748" t="e">
        <f aca="false">IF(G11="","",VLOOKUP(G11,【参考】数式用!$A$3:$C$46,3,FALSE))))</f>
        <v>#N/A</v>
      </c>
      <c r="M11" s="749" t="str">
        <f aca="false">IFERROR(IF(I11="○",ROUNDDOWN(ROUNDDOWN(J11*K11,0)*L11,0),""), "単価未入力")</f>
        <v/>
      </c>
      <c r="N11" s="750"/>
      <c r="O11" s="750"/>
      <c r="P11" s="750"/>
      <c r="Q11" s="751"/>
      <c r="R11" s="751"/>
      <c r="S11" s="752"/>
      <c r="T11" s="1"/>
      <c r="U11" s="753" t="str">
        <f aca="false">IF(AND(M11&lt;&gt;"",AH11="×"),"！複数の交付対象月を選んでいる、交付対象月が選ばれていない又は補助金を申請予定でないのに交付対象月が選ばれています。", "")</f>
        <v/>
      </c>
      <c r="V11" s="753"/>
      <c r="W11" s="753"/>
      <c r="X11" s="753"/>
      <c r="Y11" s="753"/>
      <c r="Z11" s="753"/>
      <c r="AA11" s="753"/>
      <c r="AB11" s="753"/>
      <c r="AC11" s="753"/>
      <c r="AD11" s="753"/>
      <c r="AE11" s="753"/>
      <c r="AG11" s="126" t="str">
        <f aca="false">IF(G11&lt;&gt;"", "色付け", "")</f>
        <v/>
      </c>
      <c r="AH11" s="126" t="str">
        <f aca="false">IF(COUNTIF(N11:Q11, "○")=1, "○", "×")</f>
        <v>×</v>
      </c>
      <c r="AI11" s="754" t="str">
        <f aca="false">D11&amp;I11&amp;R11</f>
        <v/>
      </c>
      <c r="AJ11" s="535" t="str">
        <f aca="false">IF(R11="○", F11, "")</f>
        <v/>
      </c>
    </row>
    <row r="12" customFormat="false" ht="36.75" hidden="false" customHeight="true" outlineLevel="0" collapsed="false">
      <c r="A12" s="755" t="n">
        <f aca="false">A11+1</f>
        <v>2</v>
      </c>
      <c r="B12" s="756" t="str">
        <f aca="false">IF(基本情報入力シート!B41="","",基本情報入力シート!B41)</f>
        <v/>
      </c>
      <c r="C12" s="757" t="str">
        <f aca="false">IF(基本情報入力シート!L41="","",基本情報入力シート!L41)</f>
        <v/>
      </c>
      <c r="D12" s="757" t="str">
        <f aca="false">IF(基本情報入力シート!Q41="","",基本情報入力シート!Q41)</f>
        <v/>
      </c>
      <c r="E12" s="757" t="str">
        <f aca="false">IF(基本情報入力シート!V41="","",基本情報入力シート!V41)</f>
        <v/>
      </c>
      <c r="F12" s="757" t="str">
        <f aca="false">IF(基本情報入力シート!W41="","",基本情報入力シート!W41)</f>
        <v/>
      </c>
      <c r="G12" s="757" t="str">
        <f aca="false">IF(基本情報入力シート!X41="","",基本情報入力シート!X41)</f>
        <v/>
      </c>
      <c r="H12" s="744" t="e">
        <f aca="false">IF(基本情報入力シート!Z41="","",基本情報入力シート!Z41)</f>
        <v>#N/A</v>
      </c>
      <c r="I12" s="745" t="str">
        <f aca="false">IF(基本情報入力シート!AE41&lt;&gt;"", 基本情報入力シート!AE41, "")</f>
        <v/>
      </c>
      <c r="J12" s="746" t="str">
        <f aca="false">IF(基本情報入力シート!AA41="","",基本情報入力シート!AA41)</f>
        <v/>
      </c>
      <c r="K12" s="758" t="e">
        <f aca="false">IF(基本情報入力シート!AD41="","",基本情報入力シート!AD41)</f>
        <v>#N/A</v>
      </c>
      <c r="L12" s="748" t="e">
        <f aca="false">IF(G12="","",VLOOKUP(G12,【参考】数式用!$A$3:$C$46,3,FALSE))))</f>
        <v>#N/A</v>
      </c>
      <c r="M12" s="759" t="str">
        <f aca="false">IFERROR(IF(I12="○",ROUNDDOWN(ROUNDDOWN(J12*K12,0)*L12,0),""), "単価未入力")</f>
        <v/>
      </c>
      <c r="N12" s="750"/>
      <c r="O12" s="760"/>
      <c r="P12" s="760"/>
      <c r="Q12" s="761"/>
      <c r="R12" s="761"/>
      <c r="S12" s="762"/>
      <c r="T12" s="1"/>
      <c r="U12" s="753" t="str">
        <f aca="false">IF(AND(M12&lt;&gt;"",AH12="×"),"！複数の交付対象月を選んでいる、交付対象月が選ばれていない又は補助金を申請予定でないのに交付対象月が選ばれています。", "")</f>
        <v/>
      </c>
      <c r="V12" s="753"/>
      <c r="W12" s="753"/>
      <c r="X12" s="753"/>
      <c r="Y12" s="753"/>
      <c r="Z12" s="753"/>
      <c r="AA12" s="753"/>
      <c r="AB12" s="753"/>
      <c r="AC12" s="753"/>
      <c r="AD12" s="753"/>
      <c r="AE12" s="753"/>
      <c r="AG12" s="126" t="str">
        <f aca="false">IF(G12&lt;&gt;"", "色付け", "")</f>
        <v/>
      </c>
      <c r="AH12" s="126" t="str">
        <f aca="false">IF(COUNTIF(N12:Q12, "○")=1, "○", "×")</f>
        <v>×</v>
      </c>
      <c r="AI12" s="754" t="str">
        <f aca="false">D12&amp;I12&amp;R12</f>
        <v/>
      </c>
      <c r="AJ12" s="535" t="str">
        <f aca="false">IF(R12="○", F12, "")</f>
        <v/>
      </c>
    </row>
    <row r="13" customFormat="false" ht="36.75" hidden="false" customHeight="true" outlineLevel="0" collapsed="false">
      <c r="A13" s="755" t="n">
        <f aca="false">A12+1</f>
        <v>3</v>
      </c>
      <c r="B13" s="756" t="str">
        <f aca="false">IF(基本情報入力シート!B42="","",基本情報入力シート!B42)</f>
        <v/>
      </c>
      <c r="C13" s="757" t="str">
        <f aca="false">IF(基本情報入力シート!L42="","",基本情報入力シート!L42)</f>
        <v/>
      </c>
      <c r="D13" s="757" t="str">
        <f aca="false">IF(基本情報入力シート!Q42="","",基本情報入力シート!Q42)</f>
        <v/>
      </c>
      <c r="E13" s="757" t="str">
        <f aca="false">IF(基本情報入力シート!V42="","",基本情報入力シート!V42)</f>
        <v/>
      </c>
      <c r="F13" s="757" t="str">
        <f aca="false">IF(基本情報入力シート!W42="","",基本情報入力シート!W42)</f>
        <v/>
      </c>
      <c r="G13" s="757" t="str">
        <f aca="false">IF(基本情報入力シート!X42="","",基本情報入力シート!X42)</f>
        <v/>
      </c>
      <c r="H13" s="744" t="e">
        <f aca="false">IF(基本情報入力シート!Z42="","",基本情報入力シート!Z42)</f>
        <v>#N/A</v>
      </c>
      <c r="I13" s="745" t="str">
        <f aca="false">IF(基本情報入力シート!AE42&lt;&gt;"", 基本情報入力シート!AE42, "")</f>
        <v/>
      </c>
      <c r="J13" s="746" t="str">
        <f aca="false">IF(基本情報入力シート!AA42="","",基本情報入力シート!AA42)</f>
        <v/>
      </c>
      <c r="K13" s="758" t="e">
        <f aca="false">IF(基本情報入力シート!AD42="","",基本情報入力シート!AD42)</f>
        <v>#N/A</v>
      </c>
      <c r="L13" s="748" t="e">
        <f aca="false">IF(G13="","",VLOOKUP(G13,【参考】数式用!$A$3:$C$46,3,FALSE))))</f>
        <v>#N/A</v>
      </c>
      <c r="M13" s="759" t="str">
        <f aca="false">IFERROR(IF(I13="○",ROUNDDOWN(ROUNDDOWN(J13*K13,0)*L13,0),""), "単価未入力")</f>
        <v/>
      </c>
      <c r="N13" s="750"/>
      <c r="O13" s="760"/>
      <c r="P13" s="760"/>
      <c r="Q13" s="761"/>
      <c r="R13" s="761"/>
      <c r="S13" s="762"/>
      <c r="T13" s="1"/>
      <c r="U13" s="753" t="str">
        <f aca="false">IF(AND(M13&lt;&gt;"",AH13="×"),"！複数の交付対象月を選んでいる、交付対象月が選ばれていない又は補助金を申請予定でないのに交付対象月が選ばれています。", "")</f>
        <v/>
      </c>
      <c r="V13" s="753"/>
      <c r="W13" s="753"/>
      <c r="X13" s="753"/>
      <c r="Y13" s="753"/>
      <c r="Z13" s="753"/>
      <c r="AA13" s="753"/>
      <c r="AB13" s="753"/>
      <c r="AC13" s="753"/>
      <c r="AD13" s="753"/>
      <c r="AE13" s="753"/>
      <c r="AG13" s="126" t="str">
        <f aca="false">IF(G13&lt;&gt;"", "色付け", "")</f>
        <v/>
      </c>
      <c r="AH13" s="126" t="str">
        <f aca="false">IF(COUNTIF(N13:Q13, "○")=1, "○", "×")</f>
        <v>×</v>
      </c>
      <c r="AI13" s="754" t="str">
        <f aca="false">D13&amp;I13&amp;R13</f>
        <v/>
      </c>
      <c r="AJ13" s="535" t="str">
        <f aca="false">IF(R13="○", F13, "")</f>
        <v/>
      </c>
    </row>
    <row r="14" customFormat="false" ht="36.75" hidden="false" customHeight="true" outlineLevel="0" collapsed="false">
      <c r="A14" s="755" t="n">
        <f aca="false">A13+1</f>
        <v>4</v>
      </c>
      <c r="B14" s="756" t="str">
        <f aca="false">IF(基本情報入力シート!B43="","",基本情報入力シート!B43)</f>
        <v/>
      </c>
      <c r="C14" s="757" t="str">
        <f aca="false">IF(基本情報入力シート!L43="","",基本情報入力シート!L43)</f>
        <v/>
      </c>
      <c r="D14" s="757" t="str">
        <f aca="false">IF(基本情報入力シート!Q43="","",基本情報入力シート!Q43)</f>
        <v/>
      </c>
      <c r="E14" s="757" t="str">
        <f aca="false">IF(基本情報入力シート!V43="","",基本情報入力シート!V43)</f>
        <v/>
      </c>
      <c r="F14" s="757" t="str">
        <f aca="false">IF(基本情報入力シート!W43="","",基本情報入力シート!W43)</f>
        <v/>
      </c>
      <c r="G14" s="757" t="str">
        <f aca="false">IF(基本情報入力シート!X43="","",基本情報入力シート!X43)</f>
        <v/>
      </c>
      <c r="H14" s="744" t="e">
        <f aca="false">IF(基本情報入力シート!Z43="","",基本情報入力シート!Z43)</f>
        <v>#N/A</v>
      </c>
      <c r="I14" s="745" t="str">
        <f aca="false">IF(基本情報入力シート!AE43&lt;&gt;"", 基本情報入力シート!AE43, "")</f>
        <v/>
      </c>
      <c r="J14" s="746" t="str">
        <f aca="false">IF(基本情報入力シート!AA43="","",基本情報入力シート!AA43)</f>
        <v/>
      </c>
      <c r="K14" s="758" t="e">
        <f aca="false">IF(基本情報入力シート!AD43="","",基本情報入力シート!AD43)</f>
        <v>#N/A</v>
      </c>
      <c r="L14" s="748" t="e">
        <f aca="false">IF(G14="","",VLOOKUP(G14,【参考】数式用!$A$3:$C$46,3,FALSE))))</f>
        <v>#N/A</v>
      </c>
      <c r="M14" s="759" t="str">
        <f aca="false">IFERROR(IF(I14="○",ROUNDDOWN(ROUNDDOWN(J14*K14,0)*L14,0),""), "単価未入力")</f>
        <v/>
      </c>
      <c r="N14" s="750"/>
      <c r="O14" s="760"/>
      <c r="P14" s="760"/>
      <c r="Q14" s="761"/>
      <c r="R14" s="761"/>
      <c r="S14" s="762"/>
      <c r="T14" s="1"/>
      <c r="U14" s="753" t="str">
        <f aca="false">IF(AND(M14&lt;&gt;"",AH14="×"),"！複数の交付対象月を選んでいる、交付対象月が選ばれていない又は補助金を申請予定でないのに交付対象月が選ばれています。", "")</f>
        <v/>
      </c>
      <c r="V14" s="753"/>
      <c r="W14" s="753"/>
      <c r="X14" s="753"/>
      <c r="Y14" s="753"/>
      <c r="Z14" s="753"/>
      <c r="AA14" s="753"/>
      <c r="AB14" s="753"/>
      <c r="AC14" s="753"/>
      <c r="AD14" s="753"/>
      <c r="AE14" s="753"/>
      <c r="AG14" s="126" t="str">
        <f aca="false">IF(G14&lt;&gt;"", "色付け", "")</f>
        <v/>
      </c>
      <c r="AH14" s="126" t="str">
        <f aca="false">IF(COUNTIF(N14:Q14, "○")=1, "○", "×")</f>
        <v>×</v>
      </c>
      <c r="AI14" s="754" t="str">
        <f aca="false">D14&amp;I14&amp;R14</f>
        <v/>
      </c>
      <c r="AJ14" s="535" t="str">
        <f aca="false">IF(R14="○", F14, "")</f>
        <v/>
      </c>
    </row>
    <row r="15" customFormat="false" ht="36.75" hidden="false" customHeight="true" outlineLevel="0" collapsed="false">
      <c r="A15" s="755" t="n">
        <f aca="false">A14+1</f>
        <v>5</v>
      </c>
      <c r="B15" s="756" t="str">
        <f aca="false">IF(基本情報入力シート!B44="","",基本情報入力シート!B44)</f>
        <v/>
      </c>
      <c r="C15" s="757" t="str">
        <f aca="false">IF(基本情報入力シート!L44="","",基本情報入力シート!L44)</f>
        <v/>
      </c>
      <c r="D15" s="757" t="str">
        <f aca="false">IF(基本情報入力シート!Q44="","",基本情報入力シート!Q44)</f>
        <v/>
      </c>
      <c r="E15" s="757" t="str">
        <f aca="false">IF(基本情報入力シート!V44="","",基本情報入力シート!V44)</f>
        <v/>
      </c>
      <c r="F15" s="757" t="str">
        <f aca="false">IF(基本情報入力シート!W44="","",基本情報入力シート!W44)</f>
        <v/>
      </c>
      <c r="G15" s="757" t="str">
        <f aca="false">IF(基本情報入力シート!X44="","",基本情報入力シート!X44)</f>
        <v/>
      </c>
      <c r="H15" s="744" t="e">
        <f aca="false">IF(基本情報入力シート!Z44="","",基本情報入力シート!Z44)</f>
        <v>#N/A</v>
      </c>
      <c r="I15" s="745" t="str">
        <f aca="false">IF(基本情報入力シート!AE44&lt;&gt;"", 基本情報入力シート!AE44, "")</f>
        <v/>
      </c>
      <c r="J15" s="746" t="str">
        <f aca="false">IF(基本情報入力シート!AA44="","",基本情報入力シート!AA44)</f>
        <v/>
      </c>
      <c r="K15" s="758" t="e">
        <f aca="false">IF(基本情報入力シート!AD44="","",基本情報入力シート!AD44)</f>
        <v>#N/A</v>
      </c>
      <c r="L15" s="748" t="e">
        <f aca="false">IF(G15="","",VLOOKUP(G15,【参考】数式用!$A$3:$C$46,3,FALSE))))</f>
        <v>#N/A</v>
      </c>
      <c r="M15" s="759" t="str">
        <f aca="false">IFERROR(IF(I15="○",ROUNDDOWN(ROUNDDOWN(J15*K15,0)*L15,0),""), "単価未入力")</f>
        <v/>
      </c>
      <c r="N15" s="750"/>
      <c r="O15" s="760"/>
      <c r="P15" s="760"/>
      <c r="Q15" s="761"/>
      <c r="R15" s="761"/>
      <c r="S15" s="762"/>
      <c r="T15" s="1"/>
      <c r="U15" s="753" t="str">
        <f aca="false">IF(AND(M15&lt;&gt;"",AH15="×"),"！複数の交付対象月を選んでいる、交付対象月が選ばれていない又は補助金を申請予定でないのに交付対象月が選ばれています。", "")</f>
        <v/>
      </c>
      <c r="V15" s="753"/>
      <c r="W15" s="753"/>
      <c r="X15" s="753"/>
      <c r="Y15" s="753"/>
      <c r="Z15" s="753"/>
      <c r="AA15" s="753"/>
      <c r="AB15" s="753"/>
      <c r="AC15" s="753"/>
      <c r="AD15" s="753"/>
      <c r="AE15" s="753"/>
      <c r="AG15" s="126" t="str">
        <f aca="false">IF(G15&lt;&gt;"", "色付け", "")</f>
        <v/>
      </c>
      <c r="AH15" s="126" t="str">
        <f aca="false">IF(COUNTIF(N15:Q15, "○")=1, "○", "×")</f>
        <v>×</v>
      </c>
      <c r="AI15" s="754" t="str">
        <f aca="false">D15&amp;I15&amp;R15</f>
        <v/>
      </c>
      <c r="AJ15" s="535" t="str">
        <f aca="false">IF(R15="○", F15, "")</f>
        <v/>
      </c>
    </row>
    <row r="16" customFormat="false" ht="36.75" hidden="false" customHeight="true" outlineLevel="0" collapsed="false">
      <c r="A16" s="755" t="n">
        <f aca="false">A15+1</f>
        <v>6</v>
      </c>
      <c r="B16" s="756" t="str">
        <f aca="false">IF(基本情報入力シート!B45="","",基本情報入力シート!B45)</f>
        <v/>
      </c>
      <c r="C16" s="757" t="str">
        <f aca="false">IF(基本情報入力シート!L45="","",基本情報入力シート!L45)</f>
        <v/>
      </c>
      <c r="D16" s="757" t="str">
        <f aca="false">IF(基本情報入力シート!Q45="","",基本情報入力シート!Q45)</f>
        <v/>
      </c>
      <c r="E16" s="757" t="str">
        <f aca="false">IF(基本情報入力シート!V45="","",基本情報入力シート!V45)</f>
        <v/>
      </c>
      <c r="F16" s="757" t="str">
        <f aca="false">IF(基本情報入力シート!W45="","",基本情報入力シート!W45)</f>
        <v/>
      </c>
      <c r="G16" s="757" t="str">
        <f aca="false">IF(基本情報入力シート!X45="","",基本情報入力シート!X45)</f>
        <v/>
      </c>
      <c r="H16" s="744" t="e">
        <f aca="false">IF(基本情報入力シート!Z45="","",基本情報入力シート!Z45)</f>
        <v>#N/A</v>
      </c>
      <c r="I16" s="745" t="str">
        <f aca="false">IF(基本情報入力シート!AE45&lt;&gt;"", 基本情報入力シート!AE45, "")</f>
        <v/>
      </c>
      <c r="J16" s="746" t="str">
        <f aca="false">IF(基本情報入力シート!AA45="","",基本情報入力シート!AA45)</f>
        <v/>
      </c>
      <c r="K16" s="758" t="e">
        <f aca="false">IF(基本情報入力シート!AD45="","",基本情報入力シート!AD45)</f>
        <v>#N/A</v>
      </c>
      <c r="L16" s="748" t="e">
        <f aca="false">IF(G16="","",VLOOKUP(G16,【参考】数式用!$A$3:$C$46,3,FALSE))))</f>
        <v>#N/A</v>
      </c>
      <c r="M16" s="759" t="str">
        <f aca="false">IFERROR(IF(I16="○",ROUNDDOWN(ROUNDDOWN(J16*K16,0)*L16,0),""), "単価未入力")</f>
        <v/>
      </c>
      <c r="N16" s="750"/>
      <c r="O16" s="760"/>
      <c r="P16" s="760"/>
      <c r="Q16" s="761"/>
      <c r="R16" s="761"/>
      <c r="S16" s="762"/>
      <c r="T16" s="1"/>
      <c r="U16" s="753" t="str">
        <f aca="false">IF(AND(M16&lt;&gt;"",AH16="×"),"！複数の交付対象月を選んでいる、交付対象月が選ばれていない又は補助金を申請予定でないのに交付対象月が選ばれています。", "")</f>
        <v/>
      </c>
      <c r="V16" s="753"/>
      <c r="W16" s="753"/>
      <c r="X16" s="753"/>
      <c r="Y16" s="753"/>
      <c r="Z16" s="753"/>
      <c r="AA16" s="753"/>
      <c r="AB16" s="753"/>
      <c r="AC16" s="753"/>
      <c r="AD16" s="753"/>
      <c r="AE16" s="753"/>
      <c r="AG16" s="126" t="str">
        <f aca="false">IF(G16&lt;&gt;"", "色付け", "")</f>
        <v/>
      </c>
      <c r="AH16" s="126" t="str">
        <f aca="false">IF(COUNTIF(N16:Q16, "○")=1, "○", "×")</f>
        <v>×</v>
      </c>
      <c r="AI16" s="754" t="str">
        <f aca="false">D16&amp;I16&amp;R16</f>
        <v/>
      </c>
      <c r="AJ16" s="535" t="str">
        <f aca="false">IF(R16="○", F16, "")</f>
        <v/>
      </c>
    </row>
    <row r="17" customFormat="false" ht="36.75" hidden="false" customHeight="true" outlineLevel="0" collapsed="false">
      <c r="A17" s="755" t="n">
        <f aca="false">A16+1</f>
        <v>7</v>
      </c>
      <c r="B17" s="756" t="str">
        <f aca="false">IF(基本情報入力シート!B46="","",基本情報入力シート!B46)</f>
        <v/>
      </c>
      <c r="C17" s="757" t="str">
        <f aca="false">IF(基本情報入力シート!L46="","",基本情報入力シート!L46)</f>
        <v/>
      </c>
      <c r="D17" s="757" t="str">
        <f aca="false">IF(基本情報入力シート!Q46="","",基本情報入力シート!Q46)</f>
        <v/>
      </c>
      <c r="E17" s="757" t="str">
        <f aca="false">IF(基本情報入力シート!V46="","",基本情報入力シート!V46)</f>
        <v/>
      </c>
      <c r="F17" s="757" t="str">
        <f aca="false">IF(基本情報入力シート!W46="","",基本情報入力シート!W46)</f>
        <v/>
      </c>
      <c r="G17" s="757" t="str">
        <f aca="false">IF(基本情報入力シート!X46="","",基本情報入力シート!X46)</f>
        <v/>
      </c>
      <c r="H17" s="744" t="e">
        <f aca="false">IF(基本情報入力シート!Z46="","",基本情報入力シート!Z46)</f>
        <v>#N/A</v>
      </c>
      <c r="I17" s="745" t="str">
        <f aca="false">IF(基本情報入力シート!AE46&lt;&gt;"", 基本情報入力シート!AE46, "")</f>
        <v/>
      </c>
      <c r="J17" s="746" t="str">
        <f aca="false">IF(基本情報入力シート!AA46="","",基本情報入力シート!AA46)</f>
        <v/>
      </c>
      <c r="K17" s="758" t="e">
        <f aca="false">IF(基本情報入力シート!AD46="","",基本情報入力シート!AD46)</f>
        <v>#N/A</v>
      </c>
      <c r="L17" s="748" t="e">
        <f aca="false">IF(G17="","",VLOOKUP(G17,【参考】数式用!$A$3:$C$46,3,FALSE))))</f>
        <v>#N/A</v>
      </c>
      <c r="M17" s="759" t="str">
        <f aca="false">IFERROR(IF(I17="○",ROUNDDOWN(ROUNDDOWN(J17*K17,0)*L17,0),""), "単価未入力")</f>
        <v/>
      </c>
      <c r="N17" s="750"/>
      <c r="O17" s="760"/>
      <c r="P17" s="760"/>
      <c r="Q17" s="761"/>
      <c r="R17" s="761"/>
      <c r="S17" s="762"/>
      <c r="T17" s="1"/>
      <c r="U17" s="753" t="str">
        <f aca="false">IF(AND(M17&lt;&gt;"",AH17="×"),"！複数の交付対象月を選んでいる、交付対象月が選ばれていない又は補助金を申請予定でないのに交付対象月が選ばれています。", "")</f>
        <v/>
      </c>
      <c r="V17" s="753"/>
      <c r="W17" s="753"/>
      <c r="X17" s="753"/>
      <c r="Y17" s="753"/>
      <c r="Z17" s="753"/>
      <c r="AA17" s="753"/>
      <c r="AB17" s="753"/>
      <c r="AC17" s="753"/>
      <c r="AD17" s="753"/>
      <c r="AE17" s="753"/>
      <c r="AG17" s="126" t="str">
        <f aca="false">IF(G17&lt;&gt;"", "色付け", "")</f>
        <v/>
      </c>
      <c r="AH17" s="126" t="str">
        <f aca="false">IF(COUNTIF(N17:Q17, "○")=1, "○", "×")</f>
        <v>×</v>
      </c>
      <c r="AI17" s="754" t="str">
        <f aca="false">D17&amp;I17&amp;R17</f>
        <v/>
      </c>
      <c r="AJ17" s="535" t="str">
        <f aca="false">IF(R17="○", F17, "")</f>
        <v/>
      </c>
    </row>
    <row r="18" customFormat="false" ht="36.75" hidden="false" customHeight="true" outlineLevel="0" collapsed="false">
      <c r="A18" s="755" t="n">
        <f aca="false">A17+1</f>
        <v>8</v>
      </c>
      <c r="B18" s="756" t="str">
        <f aca="false">IF(基本情報入力シート!B47="","",基本情報入力シート!B47)</f>
        <v/>
      </c>
      <c r="C18" s="757" t="str">
        <f aca="false">IF(基本情報入力シート!L47="","",基本情報入力シート!L47)</f>
        <v/>
      </c>
      <c r="D18" s="757" t="str">
        <f aca="false">IF(基本情報入力シート!Q47="","",基本情報入力シート!Q47)</f>
        <v/>
      </c>
      <c r="E18" s="757" t="str">
        <f aca="false">IF(基本情報入力シート!V47="","",基本情報入力シート!V47)</f>
        <v/>
      </c>
      <c r="F18" s="757" t="str">
        <f aca="false">IF(基本情報入力シート!W47="","",基本情報入力シート!W47)</f>
        <v/>
      </c>
      <c r="G18" s="757" t="str">
        <f aca="false">IF(基本情報入力シート!X47="","",基本情報入力シート!X47)</f>
        <v/>
      </c>
      <c r="H18" s="744" t="e">
        <f aca="false">IF(基本情報入力シート!Z47="","",基本情報入力シート!Z47)</f>
        <v>#N/A</v>
      </c>
      <c r="I18" s="745" t="str">
        <f aca="false">IF(基本情報入力シート!AE47&lt;&gt;"", 基本情報入力シート!AE47, "")</f>
        <v/>
      </c>
      <c r="J18" s="746" t="str">
        <f aca="false">IF(基本情報入力シート!AA47="","",基本情報入力シート!AA47)</f>
        <v/>
      </c>
      <c r="K18" s="758" t="e">
        <f aca="false">IF(基本情報入力シート!AD47="","",基本情報入力シート!AD47)</f>
        <v>#N/A</v>
      </c>
      <c r="L18" s="748" t="e">
        <f aca="false">IF(G18="","",VLOOKUP(G18,【参考】数式用!$A$3:$C$46,3,FALSE))))</f>
        <v>#N/A</v>
      </c>
      <c r="M18" s="759" t="str">
        <f aca="false">IFERROR(IF(I18="○",ROUNDDOWN(ROUNDDOWN(J18*K18,0)*L18,0),""), "単価未入力")</f>
        <v/>
      </c>
      <c r="N18" s="750"/>
      <c r="O18" s="760"/>
      <c r="P18" s="760"/>
      <c r="Q18" s="761"/>
      <c r="R18" s="761"/>
      <c r="S18" s="762"/>
      <c r="T18" s="1"/>
      <c r="U18" s="753" t="str">
        <f aca="false">IF(AND(M18&lt;&gt;"",AH18="×"),"！複数の交付対象月を選んでいる、交付対象月が選ばれていない又は補助金を申請予定でないのに交付対象月が選ばれています。", "")</f>
        <v/>
      </c>
      <c r="V18" s="753"/>
      <c r="W18" s="753"/>
      <c r="X18" s="753"/>
      <c r="Y18" s="753"/>
      <c r="Z18" s="753"/>
      <c r="AA18" s="753"/>
      <c r="AB18" s="753"/>
      <c r="AC18" s="753"/>
      <c r="AD18" s="753"/>
      <c r="AE18" s="753"/>
      <c r="AG18" s="126" t="str">
        <f aca="false">IF(G18&lt;&gt;"", "色付け", "")</f>
        <v/>
      </c>
      <c r="AH18" s="126" t="str">
        <f aca="false">IF(COUNTIF(N18:Q18, "○")=1, "○", "×")</f>
        <v>×</v>
      </c>
      <c r="AI18" s="754" t="str">
        <f aca="false">D18&amp;I18&amp;R18</f>
        <v/>
      </c>
      <c r="AJ18" s="535" t="str">
        <f aca="false">IF(R18="○", F18, "")</f>
        <v/>
      </c>
    </row>
    <row r="19" customFormat="false" ht="36.75" hidden="false" customHeight="true" outlineLevel="0" collapsed="false">
      <c r="A19" s="755" t="n">
        <f aca="false">A18+1</f>
        <v>9</v>
      </c>
      <c r="B19" s="756" t="str">
        <f aca="false">IF(基本情報入力シート!B48="","",基本情報入力シート!B48)</f>
        <v/>
      </c>
      <c r="C19" s="757" t="str">
        <f aca="false">IF(基本情報入力シート!L48="","",基本情報入力シート!L48)</f>
        <v/>
      </c>
      <c r="D19" s="757" t="str">
        <f aca="false">IF(基本情報入力シート!Q48="","",基本情報入力シート!Q48)</f>
        <v/>
      </c>
      <c r="E19" s="757" t="str">
        <f aca="false">IF(基本情報入力シート!V48="","",基本情報入力シート!V48)</f>
        <v/>
      </c>
      <c r="F19" s="757" t="str">
        <f aca="false">IF(基本情報入力シート!W48="","",基本情報入力シート!W48)</f>
        <v/>
      </c>
      <c r="G19" s="757" t="str">
        <f aca="false">IF(基本情報入力シート!X48="","",基本情報入力シート!X48)</f>
        <v/>
      </c>
      <c r="H19" s="744" t="e">
        <f aca="false">IF(基本情報入力シート!Z48="","",基本情報入力シート!Z48)</f>
        <v>#N/A</v>
      </c>
      <c r="I19" s="745" t="str">
        <f aca="false">IF(基本情報入力シート!AE48&lt;&gt;"", 基本情報入力シート!AE48, "")</f>
        <v/>
      </c>
      <c r="J19" s="746" t="str">
        <f aca="false">IF(基本情報入力シート!AA48="","",基本情報入力シート!AA48)</f>
        <v/>
      </c>
      <c r="K19" s="758" t="e">
        <f aca="false">IF(基本情報入力シート!AD48="","",基本情報入力シート!AD48)</f>
        <v>#N/A</v>
      </c>
      <c r="L19" s="748" t="e">
        <f aca="false">IF(G19="","",VLOOKUP(G19,【参考】数式用!$A$3:$C$46,3,FALSE))))</f>
        <v>#N/A</v>
      </c>
      <c r="M19" s="759" t="str">
        <f aca="false">IFERROR(IF(I19="○",ROUNDDOWN(ROUNDDOWN(J19*K19,0)*L19,0),""), "単価未入力")</f>
        <v/>
      </c>
      <c r="N19" s="750"/>
      <c r="O19" s="760"/>
      <c r="P19" s="760"/>
      <c r="Q19" s="761"/>
      <c r="R19" s="761"/>
      <c r="S19" s="762"/>
      <c r="T19" s="1"/>
      <c r="U19" s="753" t="str">
        <f aca="false">IF(AND(M19&lt;&gt;"",AH19="×"),"！複数の交付対象月を選んでいる、交付対象月が選ばれていない又は補助金を申請予定でないのに交付対象月が選ばれています。", "")</f>
        <v/>
      </c>
      <c r="V19" s="753"/>
      <c r="W19" s="753"/>
      <c r="X19" s="753"/>
      <c r="Y19" s="753"/>
      <c r="Z19" s="753"/>
      <c r="AA19" s="753"/>
      <c r="AB19" s="753"/>
      <c r="AC19" s="753"/>
      <c r="AD19" s="753"/>
      <c r="AE19" s="753"/>
      <c r="AG19" s="126" t="str">
        <f aca="false">IF(G19&lt;&gt;"", "色付け", "")</f>
        <v/>
      </c>
      <c r="AH19" s="126" t="str">
        <f aca="false">IF(COUNTIF(N19:Q19, "○")=1, "○", "×")</f>
        <v>×</v>
      </c>
      <c r="AI19" s="754" t="str">
        <f aca="false">D19&amp;I19&amp;R19</f>
        <v/>
      </c>
      <c r="AJ19" s="535" t="str">
        <f aca="false">IF(R19="○", F19, "")</f>
        <v/>
      </c>
    </row>
    <row r="20" customFormat="false" ht="36.75" hidden="false" customHeight="true" outlineLevel="0" collapsed="false">
      <c r="A20" s="755" t="n">
        <f aca="false">A19+1</f>
        <v>10</v>
      </c>
      <c r="B20" s="756" t="str">
        <f aca="false">IF(基本情報入力シート!B49="","",基本情報入力シート!B49)</f>
        <v/>
      </c>
      <c r="C20" s="757" t="str">
        <f aca="false">IF(基本情報入力シート!L49="","",基本情報入力シート!L49)</f>
        <v/>
      </c>
      <c r="D20" s="757" t="str">
        <f aca="false">IF(基本情報入力シート!Q49="","",基本情報入力シート!Q49)</f>
        <v/>
      </c>
      <c r="E20" s="757" t="str">
        <f aca="false">IF(基本情報入力シート!V49="","",基本情報入力シート!V49)</f>
        <v/>
      </c>
      <c r="F20" s="757" t="str">
        <f aca="false">IF(基本情報入力シート!W49="","",基本情報入力シート!W49)</f>
        <v/>
      </c>
      <c r="G20" s="757" t="str">
        <f aca="false">IF(基本情報入力シート!X49="","",基本情報入力シート!X49)</f>
        <v/>
      </c>
      <c r="H20" s="744" t="e">
        <f aca="false">IF(基本情報入力シート!Z49="","",基本情報入力シート!Z49)</f>
        <v>#N/A</v>
      </c>
      <c r="I20" s="745" t="str">
        <f aca="false">IF(基本情報入力シート!AE49&lt;&gt;"", 基本情報入力シート!AE49, "")</f>
        <v/>
      </c>
      <c r="J20" s="746" t="str">
        <f aca="false">IF(基本情報入力シート!AA49="","",基本情報入力シート!AA49)</f>
        <v/>
      </c>
      <c r="K20" s="758" t="e">
        <f aca="false">IF(基本情報入力シート!AD49="","",基本情報入力シート!AD49)</f>
        <v>#N/A</v>
      </c>
      <c r="L20" s="748" t="e">
        <f aca="false">IF(G20="","",VLOOKUP(G20,【参考】数式用!$A$3:$C$46,3,FALSE))))</f>
        <v>#N/A</v>
      </c>
      <c r="M20" s="759" t="str">
        <f aca="false">IFERROR(IF(I20="○",ROUNDDOWN(ROUNDDOWN(J20*K20,0)*L20,0),""), "単価未入力")</f>
        <v/>
      </c>
      <c r="N20" s="750"/>
      <c r="O20" s="760"/>
      <c r="P20" s="760"/>
      <c r="Q20" s="761"/>
      <c r="R20" s="761"/>
      <c r="S20" s="762"/>
      <c r="T20" s="1"/>
      <c r="U20" s="753" t="str">
        <f aca="false">IF(AND(M20&lt;&gt;"",AH20="×"),"！複数の交付対象月を選んでいる、交付対象月が選ばれていない又は補助金を申請予定でないのに交付対象月が選ばれています。", "")</f>
        <v/>
      </c>
      <c r="V20" s="753"/>
      <c r="W20" s="753"/>
      <c r="X20" s="753"/>
      <c r="Y20" s="753"/>
      <c r="Z20" s="753"/>
      <c r="AA20" s="753"/>
      <c r="AB20" s="753"/>
      <c r="AC20" s="753"/>
      <c r="AD20" s="753"/>
      <c r="AE20" s="753"/>
      <c r="AG20" s="126" t="str">
        <f aca="false">IF(G20&lt;&gt;"", "色付け", "")</f>
        <v/>
      </c>
      <c r="AH20" s="126" t="str">
        <f aca="false">IF(COUNTIF(N20:Q20, "○")=1, "○", "×")</f>
        <v>×</v>
      </c>
      <c r="AI20" s="754" t="str">
        <f aca="false">D20&amp;I20&amp;R20</f>
        <v/>
      </c>
      <c r="AJ20" s="535" t="str">
        <f aca="false">IF(R20="○", F20, "")</f>
        <v/>
      </c>
    </row>
    <row r="21" customFormat="false" ht="36.75" hidden="false" customHeight="true" outlineLevel="0" collapsed="false">
      <c r="A21" s="755" t="n">
        <f aca="false">A20+1</f>
        <v>11</v>
      </c>
      <c r="B21" s="756" t="str">
        <f aca="false">IF(基本情報入力シート!B50="","",基本情報入力シート!B50)</f>
        <v/>
      </c>
      <c r="C21" s="757" t="str">
        <f aca="false">IF(基本情報入力シート!L50="","",基本情報入力シート!L50)</f>
        <v/>
      </c>
      <c r="D21" s="757" t="str">
        <f aca="false">IF(基本情報入力シート!Q50="","",基本情報入力シート!Q50)</f>
        <v/>
      </c>
      <c r="E21" s="757" t="str">
        <f aca="false">IF(基本情報入力シート!V50="","",基本情報入力シート!V50)</f>
        <v/>
      </c>
      <c r="F21" s="757" t="str">
        <f aca="false">IF(基本情報入力シート!W50="","",基本情報入力シート!W50)</f>
        <v/>
      </c>
      <c r="G21" s="757" t="str">
        <f aca="false">IF(基本情報入力シート!X50="","",基本情報入力シート!X50)</f>
        <v/>
      </c>
      <c r="H21" s="744" t="e">
        <f aca="false">IF(基本情報入力シート!Z50="","",基本情報入力シート!Z50)</f>
        <v>#N/A</v>
      </c>
      <c r="I21" s="745" t="str">
        <f aca="false">IF(基本情報入力シート!AE50&lt;&gt;"", 基本情報入力シート!AE50, "")</f>
        <v/>
      </c>
      <c r="J21" s="746" t="str">
        <f aca="false">IF(基本情報入力シート!AA50="","",基本情報入力シート!AA50)</f>
        <v/>
      </c>
      <c r="K21" s="758" t="e">
        <f aca="false">IF(基本情報入力シート!AD50="","",基本情報入力シート!AD50)</f>
        <v>#N/A</v>
      </c>
      <c r="L21" s="748" t="e">
        <f aca="false">IF(G21="","",VLOOKUP(G21,【参考】数式用!$A$3:$C$46,3,FALSE))))</f>
        <v>#N/A</v>
      </c>
      <c r="M21" s="759" t="str">
        <f aca="false">IFERROR(IF(I21="○",ROUNDDOWN(ROUNDDOWN(J21*K21,0)*L21,0),""), "単価未入力")</f>
        <v/>
      </c>
      <c r="N21" s="750"/>
      <c r="O21" s="760"/>
      <c r="P21" s="760"/>
      <c r="Q21" s="761"/>
      <c r="R21" s="761"/>
      <c r="S21" s="762"/>
      <c r="T21" s="1"/>
      <c r="U21" s="753" t="str">
        <f aca="false">IF(AND(M21&lt;&gt;"",AH21="×"),"！複数の交付対象月を選んでいる、交付対象月が選ばれていない又は補助金を申請予定でないのに交付対象月が選ばれています。", "")</f>
        <v/>
      </c>
      <c r="V21" s="753"/>
      <c r="W21" s="753"/>
      <c r="X21" s="753"/>
      <c r="Y21" s="753"/>
      <c r="Z21" s="753"/>
      <c r="AA21" s="753"/>
      <c r="AB21" s="753"/>
      <c r="AC21" s="753"/>
      <c r="AD21" s="753"/>
      <c r="AE21" s="753"/>
      <c r="AG21" s="126" t="str">
        <f aca="false">IF(G21&lt;&gt;"", "色付け", "")</f>
        <v/>
      </c>
      <c r="AH21" s="126" t="str">
        <f aca="false">IF(COUNTIF(N21:Q21, "○")=1, "○", "×")</f>
        <v>×</v>
      </c>
      <c r="AI21" s="754" t="str">
        <f aca="false">D21&amp;I21&amp;R21</f>
        <v/>
      </c>
      <c r="AJ21" s="535" t="str">
        <f aca="false">IF(R21="○", F21, "")</f>
        <v/>
      </c>
    </row>
    <row r="22" customFormat="false" ht="36.75" hidden="false" customHeight="true" outlineLevel="0" collapsed="false">
      <c r="A22" s="755" t="n">
        <f aca="false">A21+1</f>
        <v>12</v>
      </c>
      <c r="B22" s="756" t="str">
        <f aca="false">IF(基本情報入力シート!B51="","",基本情報入力シート!B51)</f>
        <v/>
      </c>
      <c r="C22" s="757" t="str">
        <f aca="false">IF(基本情報入力シート!L51="","",基本情報入力シート!L51)</f>
        <v/>
      </c>
      <c r="D22" s="757" t="str">
        <f aca="false">IF(基本情報入力シート!Q51="","",基本情報入力シート!Q51)</f>
        <v/>
      </c>
      <c r="E22" s="757" t="str">
        <f aca="false">IF(基本情報入力シート!V51="","",基本情報入力シート!V51)</f>
        <v/>
      </c>
      <c r="F22" s="757" t="str">
        <f aca="false">IF(基本情報入力シート!W51="","",基本情報入力シート!W51)</f>
        <v/>
      </c>
      <c r="G22" s="757" t="str">
        <f aca="false">IF(基本情報入力シート!X51="","",基本情報入力シート!X51)</f>
        <v/>
      </c>
      <c r="H22" s="744" t="e">
        <f aca="false">IF(基本情報入力シート!Z51="","",基本情報入力シート!Z51)</f>
        <v>#N/A</v>
      </c>
      <c r="I22" s="745" t="str">
        <f aca="false">IF(基本情報入力シート!AE51&lt;&gt;"", 基本情報入力シート!AE51, "")</f>
        <v/>
      </c>
      <c r="J22" s="746" t="str">
        <f aca="false">IF(基本情報入力シート!AA51="","",基本情報入力シート!AA51)</f>
        <v/>
      </c>
      <c r="K22" s="758" t="e">
        <f aca="false">IF(基本情報入力シート!AD51="","",基本情報入力シート!AD51)</f>
        <v>#N/A</v>
      </c>
      <c r="L22" s="748" t="e">
        <f aca="false">IF(G22="","",VLOOKUP(G22,【参考】数式用!$A$3:$C$46,3,FALSE))))</f>
        <v>#N/A</v>
      </c>
      <c r="M22" s="759" t="str">
        <f aca="false">IFERROR(IF(I22="○",ROUNDDOWN(ROUNDDOWN(J22*K22,0)*L22,0),""), "単価未入力")</f>
        <v/>
      </c>
      <c r="N22" s="750"/>
      <c r="O22" s="760"/>
      <c r="P22" s="760"/>
      <c r="Q22" s="761"/>
      <c r="R22" s="761"/>
      <c r="S22" s="762"/>
      <c r="T22" s="1"/>
      <c r="U22" s="753" t="str">
        <f aca="false">IF(AND(M22&lt;&gt;"",AH22="×"),"！複数の交付対象月を選んでいる、交付対象月が選ばれていない又は補助金を申請予定でないのに交付対象月が選ばれています。", "")</f>
        <v/>
      </c>
      <c r="V22" s="753"/>
      <c r="W22" s="753"/>
      <c r="X22" s="753"/>
      <c r="Y22" s="753"/>
      <c r="Z22" s="753"/>
      <c r="AA22" s="753"/>
      <c r="AB22" s="753"/>
      <c r="AC22" s="753"/>
      <c r="AD22" s="753"/>
      <c r="AE22" s="753"/>
      <c r="AG22" s="126" t="str">
        <f aca="false">IF(G22&lt;&gt;"", "色付け", "")</f>
        <v/>
      </c>
      <c r="AH22" s="126" t="str">
        <f aca="false">IF(COUNTIF(N22:Q22, "○")=1, "○", "×")</f>
        <v>×</v>
      </c>
      <c r="AI22" s="754" t="str">
        <f aca="false">D22&amp;I22&amp;R22</f>
        <v/>
      </c>
      <c r="AJ22" s="535" t="str">
        <f aca="false">IF(R22="○", F22, "")</f>
        <v/>
      </c>
    </row>
    <row r="23" customFormat="false" ht="36.75" hidden="false" customHeight="true" outlineLevel="0" collapsed="false">
      <c r="A23" s="755" t="n">
        <f aca="false">A22+1</f>
        <v>13</v>
      </c>
      <c r="B23" s="756" t="str">
        <f aca="false">IF(基本情報入力シート!B52="","",基本情報入力シート!B52)</f>
        <v/>
      </c>
      <c r="C23" s="757" t="str">
        <f aca="false">IF(基本情報入力シート!L52="","",基本情報入力シート!L52)</f>
        <v/>
      </c>
      <c r="D23" s="757" t="str">
        <f aca="false">IF(基本情報入力シート!Q52="","",基本情報入力シート!Q52)</f>
        <v/>
      </c>
      <c r="E23" s="757" t="str">
        <f aca="false">IF(基本情報入力シート!V52="","",基本情報入力シート!V52)</f>
        <v/>
      </c>
      <c r="F23" s="757" t="str">
        <f aca="false">IF(基本情報入力シート!W52="","",基本情報入力シート!W52)</f>
        <v/>
      </c>
      <c r="G23" s="757" t="str">
        <f aca="false">IF(基本情報入力シート!X52="","",基本情報入力シート!X52)</f>
        <v/>
      </c>
      <c r="H23" s="744" t="e">
        <f aca="false">IF(基本情報入力シート!Z52="","",基本情報入力シート!Z52)</f>
        <v>#N/A</v>
      </c>
      <c r="I23" s="745" t="str">
        <f aca="false">IF(基本情報入力シート!AE52&lt;&gt;"", 基本情報入力シート!AE52, "")</f>
        <v/>
      </c>
      <c r="J23" s="746" t="str">
        <f aca="false">IF(基本情報入力シート!AA52="","",基本情報入力シート!AA52)</f>
        <v/>
      </c>
      <c r="K23" s="758" t="e">
        <f aca="false">IF(基本情報入力シート!AD52="","",基本情報入力シート!AD52)</f>
        <v>#N/A</v>
      </c>
      <c r="L23" s="748" t="e">
        <f aca="false">IF(G23="","",VLOOKUP(G23,【参考】数式用!$A$3:$C$46,3,FALSE))))</f>
        <v>#N/A</v>
      </c>
      <c r="M23" s="759" t="str">
        <f aca="false">IFERROR(IF(I23="○",ROUNDDOWN(ROUNDDOWN(J23*K23,0)*L23,0),""), "単価未入力")</f>
        <v/>
      </c>
      <c r="N23" s="750"/>
      <c r="O23" s="760"/>
      <c r="P23" s="760"/>
      <c r="Q23" s="761"/>
      <c r="R23" s="761"/>
      <c r="S23" s="762"/>
      <c r="T23" s="1"/>
      <c r="U23" s="753" t="str">
        <f aca="false">IF(AND(M23&lt;&gt;"",AH23="×"),"！複数の交付対象月を選んでいる、交付対象月が選ばれていない又は補助金を申請予定でないのに交付対象月が選ばれています。", "")</f>
        <v/>
      </c>
      <c r="V23" s="753"/>
      <c r="W23" s="753"/>
      <c r="X23" s="753"/>
      <c r="Y23" s="753"/>
      <c r="Z23" s="753"/>
      <c r="AA23" s="753"/>
      <c r="AB23" s="753"/>
      <c r="AC23" s="753"/>
      <c r="AD23" s="753"/>
      <c r="AE23" s="753"/>
      <c r="AG23" s="126" t="str">
        <f aca="false">IF(G23&lt;&gt;"", "色付け", "")</f>
        <v/>
      </c>
      <c r="AH23" s="126" t="str">
        <f aca="false">IF(COUNTIF(N23:Q23, "○")=1, "○", "×")</f>
        <v>×</v>
      </c>
      <c r="AI23" s="754" t="str">
        <f aca="false">D23&amp;I23&amp;R23</f>
        <v/>
      </c>
      <c r="AJ23" s="535" t="str">
        <f aca="false">IF(R23="○", F23, "")</f>
        <v/>
      </c>
    </row>
    <row r="24" customFormat="false" ht="36.75" hidden="false" customHeight="true" outlineLevel="0" collapsed="false">
      <c r="A24" s="755" t="n">
        <f aca="false">A23+1</f>
        <v>14</v>
      </c>
      <c r="B24" s="756" t="str">
        <f aca="false">IF(基本情報入力シート!B53="","",基本情報入力シート!B53)</f>
        <v/>
      </c>
      <c r="C24" s="757" t="str">
        <f aca="false">IF(基本情報入力シート!L53="","",基本情報入力シート!L53)</f>
        <v/>
      </c>
      <c r="D24" s="757" t="str">
        <f aca="false">IF(基本情報入力シート!Q53="","",基本情報入力シート!Q53)</f>
        <v/>
      </c>
      <c r="E24" s="757" t="str">
        <f aca="false">IF(基本情報入力シート!V53="","",基本情報入力シート!V53)</f>
        <v/>
      </c>
      <c r="F24" s="757" t="str">
        <f aca="false">IF(基本情報入力シート!W53="","",基本情報入力シート!W53)</f>
        <v/>
      </c>
      <c r="G24" s="757" t="str">
        <f aca="false">IF(基本情報入力シート!X53="","",基本情報入力シート!X53)</f>
        <v/>
      </c>
      <c r="H24" s="744" t="e">
        <f aca="false">IF(基本情報入力シート!Z53="","",基本情報入力シート!Z53)</f>
        <v>#N/A</v>
      </c>
      <c r="I24" s="745" t="str">
        <f aca="false">IF(基本情報入力シート!AE53&lt;&gt;"", 基本情報入力シート!AE53, "")</f>
        <v/>
      </c>
      <c r="J24" s="746" t="str">
        <f aca="false">IF(基本情報入力シート!AA53="","",基本情報入力シート!AA53)</f>
        <v/>
      </c>
      <c r="K24" s="758" t="e">
        <f aca="false">IF(基本情報入力シート!AD53="","",基本情報入力シート!AD53)</f>
        <v>#N/A</v>
      </c>
      <c r="L24" s="748" t="e">
        <f aca="false">IF(G24="","",VLOOKUP(G24,【参考】数式用!$A$3:$C$46,3,FALSE))))</f>
        <v>#N/A</v>
      </c>
      <c r="M24" s="759" t="str">
        <f aca="false">IFERROR(IF(I24="○",ROUNDDOWN(ROUNDDOWN(J24*K24,0)*L24,0),""), "単価未入力")</f>
        <v/>
      </c>
      <c r="N24" s="750"/>
      <c r="O24" s="760"/>
      <c r="P24" s="760"/>
      <c r="Q24" s="761"/>
      <c r="R24" s="761"/>
      <c r="S24" s="762"/>
      <c r="T24" s="1"/>
      <c r="U24" s="753" t="str">
        <f aca="false">IF(AND(M24&lt;&gt;"",AH24="×"),"！複数の交付対象月を選んでいる、交付対象月が選ばれていない又は補助金を申請予定でないのに交付対象月が選ばれています。", "")</f>
        <v/>
      </c>
      <c r="V24" s="753"/>
      <c r="W24" s="753"/>
      <c r="X24" s="753"/>
      <c r="Y24" s="753"/>
      <c r="Z24" s="753"/>
      <c r="AA24" s="753"/>
      <c r="AB24" s="753"/>
      <c r="AC24" s="753"/>
      <c r="AD24" s="753"/>
      <c r="AE24" s="753"/>
      <c r="AG24" s="126" t="str">
        <f aca="false">IF(G24&lt;&gt;"", "色付け", "")</f>
        <v/>
      </c>
      <c r="AH24" s="126" t="str">
        <f aca="false">IF(COUNTIF(N24:Q24, "○")=1, "○", "×")</f>
        <v>×</v>
      </c>
      <c r="AI24" s="754" t="str">
        <f aca="false">D24&amp;I24&amp;R24</f>
        <v/>
      </c>
      <c r="AJ24" s="535" t="str">
        <f aca="false">IF(R24="○", F24, "")</f>
        <v/>
      </c>
    </row>
    <row r="25" customFormat="false" ht="36.75" hidden="false" customHeight="true" outlineLevel="0" collapsed="false">
      <c r="A25" s="755" t="n">
        <f aca="false">A24+1</f>
        <v>15</v>
      </c>
      <c r="B25" s="756" t="str">
        <f aca="false">IF(基本情報入力シート!B54="","",基本情報入力シート!B54)</f>
        <v/>
      </c>
      <c r="C25" s="757" t="str">
        <f aca="false">IF(基本情報入力シート!L54="","",基本情報入力シート!L54)</f>
        <v/>
      </c>
      <c r="D25" s="757" t="str">
        <f aca="false">IF(基本情報入力シート!Q54="","",基本情報入力シート!Q54)</f>
        <v/>
      </c>
      <c r="E25" s="757" t="str">
        <f aca="false">IF(基本情報入力シート!V54="","",基本情報入力シート!V54)</f>
        <v/>
      </c>
      <c r="F25" s="757" t="str">
        <f aca="false">IF(基本情報入力シート!W54="","",基本情報入力シート!W54)</f>
        <v/>
      </c>
      <c r="G25" s="757" t="str">
        <f aca="false">IF(基本情報入力シート!X54="","",基本情報入力シート!X54)</f>
        <v/>
      </c>
      <c r="H25" s="744" t="e">
        <f aca="false">IF(基本情報入力シート!Z54="","",基本情報入力シート!Z54)</f>
        <v>#N/A</v>
      </c>
      <c r="I25" s="745" t="str">
        <f aca="false">IF(基本情報入力シート!AE54&lt;&gt;"", 基本情報入力シート!AE54, "")</f>
        <v/>
      </c>
      <c r="J25" s="746" t="str">
        <f aca="false">IF(基本情報入力シート!AA54="","",基本情報入力シート!AA54)</f>
        <v/>
      </c>
      <c r="K25" s="758" t="e">
        <f aca="false">IF(基本情報入力シート!AD54="","",基本情報入力シート!AD54)</f>
        <v>#N/A</v>
      </c>
      <c r="L25" s="748" t="e">
        <f aca="false">IF(G25="","",VLOOKUP(G25,【参考】数式用!$A$3:$C$46,3,FALSE))))</f>
        <v>#N/A</v>
      </c>
      <c r="M25" s="759" t="str">
        <f aca="false">IFERROR(IF(I25="○",ROUNDDOWN(ROUNDDOWN(J25*K25,0)*L25,0),""), "単価未入力")</f>
        <v/>
      </c>
      <c r="N25" s="750"/>
      <c r="O25" s="760"/>
      <c r="P25" s="760"/>
      <c r="Q25" s="761"/>
      <c r="R25" s="761"/>
      <c r="S25" s="762"/>
      <c r="T25" s="1"/>
      <c r="U25" s="753" t="str">
        <f aca="false">IF(AND(M25&lt;&gt;"",AH25="×"),"！複数の交付対象月を選んでいる、交付対象月が選ばれていない又は補助金を申請予定でないのに交付対象月が選ばれています。", "")</f>
        <v/>
      </c>
      <c r="V25" s="753"/>
      <c r="W25" s="753"/>
      <c r="X25" s="753"/>
      <c r="Y25" s="753"/>
      <c r="Z25" s="753"/>
      <c r="AA25" s="753"/>
      <c r="AB25" s="753"/>
      <c r="AC25" s="753"/>
      <c r="AD25" s="753"/>
      <c r="AE25" s="753"/>
      <c r="AG25" s="126" t="str">
        <f aca="false">IF(G25&lt;&gt;"", "色付け", "")</f>
        <v/>
      </c>
      <c r="AH25" s="126" t="str">
        <f aca="false">IF(COUNTIF(N25:Q25, "○")=1, "○", "×")</f>
        <v>×</v>
      </c>
      <c r="AI25" s="754" t="str">
        <f aca="false">D25&amp;I25&amp;R25</f>
        <v/>
      </c>
      <c r="AJ25" s="535" t="str">
        <f aca="false">IF(R25="○", F25, "")</f>
        <v/>
      </c>
    </row>
    <row r="26" customFormat="false" ht="36.75" hidden="false" customHeight="true" outlineLevel="0" collapsed="false">
      <c r="A26" s="755" t="n">
        <f aca="false">A25+1</f>
        <v>16</v>
      </c>
      <c r="B26" s="756" t="str">
        <f aca="false">IF(基本情報入力シート!B55="","",基本情報入力シート!B55)</f>
        <v/>
      </c>
      <c r="C26" s="757" t="str">
        <f aca="false">IF(基本情報入力シート!L55="","",基本情報入力シート!L55)</f>
        <v/>
      </c>
      <c r="D26" s="757" t="str">
        <f aca="false">IF(基本情報入力シート!Q55="","",基本情報入力シート!Q55)</f>
        <v/>
      </c>
      <c r="E26" s="757" t="str">
        <f aca="false">IF(基本情報入力シート!V55="","",基本情報入力シート!V55)</f>
        <v/>
      </c>
      <c r="F26" s="757" t="str">
        <f aca="false">IF(基本情報入力シート!W55="","",基本情報入力シート!W55)</f>
        <v/>
      </c>
      <c r="G26" s="757" t="str">
        <f aca="false">IF(基本情報入力シート!X55="","",基本情報入力シート!X55)</f>
        <v/>
      </c>
      <c r="H26" s="744" t="e">
        <f aca="false">IF(基本情報入力シート!Z55="","",基本情報入力シート!Z55)</f>
        <v>#N/A</v>
      </c>
      <c r="I26" s="745" t="str">
        <f aca="false">IF(基本情報入力シート!AE55&lt;&gt;"", 基本情報入力シート!AE55, "")</f>
        <v/>
      </c>
      <c r="J26" s="746" t="str">
        <f aca="false">IF(基本情報入力シート!AA55="","",基本情報入力シート!AA55)</f>
        <v/>
      </c>
      <c r="K26" s="758" t="e">
        <f aca="false">IF(基本情報入力シート!AD55="","",基本情報入力シート!AD55)</f>
        <v>#N/A</v>
      </c>
      <c r="L26" s="748" t="e">
        <f aca="false">IF(G26="","",VLOOKUP(G26,【参考】数式用!$A$3:$C$46,3,FALSE))))</f>
        <v>#N/A</v>
      </c>
      <c r="M26" s="759" t="str">
        <f aca="false">IFERROR(IF(I26="○",ROUNDDOWN(ROUNDDOWN(J26*K26,0)*L26,0),""), "単価未入力")</f>
        <v/>
      </c>
      <c r="N26" s="750"/>
      <c r="O26" s="760"/>
      <c r="P26" s="760"/>
      <c r="Q26" s="761"/>
      <c r="R26" s="761"/>
      <c r="S26" s="762"/>
      <c r="T26" s="1"/>
      <c r="U26" s="753" t="str">
        <f aca="false">IF(AND(M26&lt;&gt;"",AH26="×"),"！複数の交付対象月を選んでいる、交付対象月が選ばれていない又は補助金を申請予定でないのに交付対象月が選ばれています。", "")</f>
        <v/>
      </c>
      <c r="V26" s="753"/>
      <c r="W26" s="753"/>
      <c r="X26" s="753"/>
      <c r="Y26" s="753"/>
      <c r="Z26" s="753"/>
      <c r="AA26" s="753"/>
      <c r="AB26" s="753"/>
      <c r="AC26" s="753"/>
      <c r="AD26" s="753"/>
      <c r="AE26" s="753"/>
      <c r="AG26" s="126" t="str">
        <f aca="false">IF(G26&lt;&gt;"", "色付け", "")</f>
        <v/>
      </c>
      <c r="AH26" s="126" t="str">
        <f aca="false">IF(COUNTIF(N26:Q26, "○")=1, "○", "×")</f>
        <v>×</v>
      </c>
      <c r="AI26" s="754" t="str">
        <f aca="false">D26&amp;I26&amp;R26</f>
        <v/>
      </c>
      <c r="AJ26" s="535" t="str">
        <f aca="false">IF(R26="○", F26, "")</f>
        <v/>
      </c>
    </row>
    <row r="27" customFormat="false" ht="36.75" hidden="false" customHeight="true" outlineLevel="0" collapsed="false">
      <c r="A27" s="755" t="n">
        <f aca="false">A26+1</f>
        <v>17</v>
      </c>
      <c r="B27" s="756" t="str">
        <f aca="false">IF(基本情報入力シート!B56="","",基本情報入力シート!B56)</f>
        <v/>
      </c>
      <c r="C27" s="757" t="str">
        <f aca="false">IF(基本情報入力シート!L56="","",基本情報入力シート!L56)</f>
        <v/>
      </c>
      <c r="D27" s="757" t="str">
        <f aca="false">IF(基本情報入力シート!Q56="","",基本情報入力シート!Q56)</f>
        <v/>
      </c>
      <c r="E27" s="757" t="str">
        <f aca="false">IF(基本情報入力シート!V56="","",基本情報入力シート!V56)</f>
        <v/>
      </c>
      <c r="F27" s="757" t="str">
        <f aca="false">IF(基本情報入力シート!W56="","",基本情報入力シート!W56)</f>
        <v/>
      </c>
      <c r="G27" s="757" t="str">
        <f aca="false">IF(基本情報入力シート!X56="","",基本情報入力シート!X56)</f>
        <v/>
      </c>
      <c r="H27" s="744" t="e">
        <f aca="false">IF(基本情報入力シート!Z56="","",基本情報入力シート!Z56)</f>
        <v>#N/A</v>
      </c>
      <c r="I27" s="745" t="str">
        <f aca="false">IF(基本情報入力シート!AE56&lt;&gt;"", 基本情報入力シート!AE56, "")</f>
        <v/>
      </c>
      <c r="J27" s="746" t="str">
        <f aca="false">IF(基本情報入力シート!AA56="","",基本情報入力シート!AA56)</f>
        <v/>
      </c>
      <c r="K27" s="758" t="e">
        <f aca="false">IF(基本情報入力シート!AD56="","",基本情報入力シート!AD56)</f>
        <v>#N/A</v>
      </c>
      <c r="L27" s="748" t="e">
        <f aca="false">IF(G27="","",VLOOKUP(G27,【参考】数式用!$A$3:$C$46,3,FALSE))))</f>
        <v>#N/A</v>
      </c>
      <c r="M27" s="759" t="str">
        <f aca="false">IFERROR(IF(I27="○",ROUNDDOWN(ROUNDDOWN(J27*K27,0)*L27,0),""), "単価未入力")</f>
        <v/>
      </c>
      <c r="N27" s="750"/>
      <c r="O27" s="760"/>
      <c r="P27" s="760"/>
      <c r="Q27" s="761"/>
      <c r="R27" s="761"/>
      <c r="S27" s="762"/>
      <c r="T27" s="1"/>
      <c r="U27" s="753" t="str">
        <f aca="false">IF(AND(M27&lt;&gt;"",AH27="×"),"！複数の交付対象月を選んでいる、交付対象月が選ばれていない又は補助金を申請予定でないのに交付対象月が選ばれています。", "")</f>
        <v/>
      </c>
      <c r="V27" s="753"/>
      <c r="W27" s="753"/>
      <c r="X27" s="753"/>
      <c r="Y27" s="753"/>
      <c r="Z27" s="753"/>
      <c r="AA27" s="753"/>
      <c r="AB27" s="753"/>
      <c r="AC27" s="753"/>
      <c r="AD27" s="753"/>
      <c r="AE27" s="753"/>
      <c r="AG27" s="126" t="str">
        <f aca="false">IF(G27&lt;&gt;"", "色付け", "")</f>
        <v/>
      </c>
      <c r="AH27" s="126" t="str">
        <f aca="false">IF(COUNTIF(N27:Q27, "○")=1, "○", "×")</f>
        <v>×</v>
      </c>
      <c r="AI27" s="754" t="str">
        <f aca="false">D27&amp;I27&amp;R27</f>
        <v/>
      </c>
      <c r="AJ27" s="535" t="str">
        <f aca="false">IF(R27="○", F27, "")</f>
        <v/>
      </c>
    </row>
    <row r="28" customFormat="false" ht="36.75" hidden="false" customHeight="true" outlineLevel="0" collapsed="false">
      <c r="A28" s="755" t="n">
        <f aca="false">A27+1</f>
        <v>18</v>
      </c>
      <c r="B28" s="756" t="str">
        <f aca="false">IF(基本情報入力シート!B57="","",基本情報入力シート!B57)</f>
        <v/>
      </c>
      <c r="C28" s="757" t="str">
        <f aca="false">IF(基本情報入力シート!L57="","",基本情報入力シート!L57)</f>
        <v/>
      </c>
      <c r="D28" s="757" t="str">
        <f aca="false">IF(基本情報入力シート!Q57="","",基本情報入力シート!Q57)</f>
        <v/>
      </c>
      <c r="E28" s="757" t="str">
        <f aca="false">IF(基本情報入力シート!V57="","",基本情報入力シート!V57)</f>
        <v/>
      </c>
      <c r="F28" s="757" t="str">
        <f aca="false">IF(基本情報入力シート!W57="","",基本情報入力シート!W57)</f>
        <v/>
      </c>
      <c r="G28" s="757" t="str">
        <f aca="false">IF(基本情報入力シート!X57="","",基本情報入力シート!X57)</f>
        <v/>
      </c>
      <c r="H28" s="744" t="e">
        <f aca="false">IF(基本情報入力シート!Z57="","",基本情報入力シート!Z57)</f>
        <v>#N/A</v>
      </c>
      <c r="I28" s="745" t="str">
        <f aca="false">IF(基本情報入力シート!AE57&lt;&gt;"", 基本情報入力シート!AE57, "")</f>
        <v/>
      </c>
      <c r="J28" s="746" t="str">
        <f aca="false">IF(基本情報入力シート!AA57="","",基本情報入力シート!AA57)</f>
        <v/>
      </c>
      <c r="K28" s="758" t="e">
        <f aca="false">IF(基本情報入力シート!AD57="","",基本情報入力シート!AD57)</f>
        <v>#N/A</v>
      </c>
      <c r="L28" s="748" t="e">
        <f aca="false">IF(G28="","",VLOOKUP(G28,【参考】数式用!$A$3:$C$46,3,FALSE))))</f>
        <v>#N/A</v>
      </c>
      <c r="M28" s="759" t="str">
        <f aca="false">IFERROR(IF(I28="○",ROUNDDOWN(ROUNDDOWN(J28*K28,0)*L28,0),""), "単価未入力")</f>
        <v/>
      </c>
      <c r="N28" s="750"/>
      <c r="O28" s="760"/>
      <c r="P28" s="760"/>
      <c r="Q28" s="761"/>
      <c r="R28" s="761"/>
      <c r="S28" s="762"/>
      <c r="T28" s="1"/>
      <c r="U28" s="753" t="str">
        <f aca="false">IF(AND(M28&lt;&gt;"",AH28="×"),"！複数の交付対象月を選んでいる、交付対象月が選ばれていない又は補助金を申請予定でないのに交付対象月が選ばれています。", "")</f>
        <v/>
      </c>
      <c r="V28" s="753"/>
      <c r="W28" s="753"/>
      <c r="X28" s="753"/>
      <c r="Y28" s="753"/>
      <c r="Z28" s="753"/>
      <c r="AA28" s="753"/>
      <c r="AB28" s="753"/>
      <c r="AC28" s="753"/>
      <c r="AD28" s="753"/>
      <c r="AE28" s="753"/>
      <c r="AG28" s="126" t="str">
        <f aca="false">IF(G28&lt;&gt;"", "色付け", "")</f>
        <v/>
      </c>
      <c r="AH28" s="126" t="str">
        <f aca="false">IF(COUNTIF(N28:Q28, "○")=1, "○", "×")</f>
        <v>×</v>
      </c>
      <c r="AI28" s="754" t="str">
        <f aca="false">D28&amp;I28&amp;R28</f>
        <v/>
      </c>
      <c r="AJ28" s="535" t="str">
        <f aca="false">IF(R28="○", F28, "")</f>
        <v/>
      </c>
    </row>
    <row r="29" customFormat="false" ht="36.75" hidden="false" customHeight="true" outlineLevel="0" collapsed="false">
      <c r="A29" s="755" t="n">
        <f aca="false">A28+1</f>
        <v>19</v>
      </c>
      <c r="B29" s="756" t="str">
        <f aca="false">IF(基本情報入力シート!B58="","",基本情報入力シート!B58)</f>
        <v/>
      </c>
      <c r="C29" s="757" t="str">
        <f aca="false">IF(基本情報入力シート!L58="","",基本情報入力シート!L58)</f>
        <v/>
      </c>
      <c r="D29" s="757" t="str">
        <f aca="false">IF(基本情報入力シート!Q58="","",基本情報入力シート!Q58)</f>
        <v/>
      </c>
      <c r="E29" s="757" t="str">
        <f aca="false">IF(基本情報入力シート!V58="","",基本情報入力シート!V58)</f>
        <v/>
      </c>
      <c r="F29" s="757" t="str">
        <f aca="false">IF(基本情報入力シート!W58="","",基本情報入力シート!W58)</f>
        <v/>
      </c>
      <c r="G29" s="757" t="str">
        <f aca="false">IF(基本情報入力シート!X58="","",基本情報入力シート!X58)</f>
        <v/>
      </c>
      <c r="H29" s="744" t="e">
        <f aca="false">IF(基本情報入力シート!Z58="","",基本情報入力シート!Z58)</f>
        <v>#N/A</v>
      </c>
      <c r="I29" s="745" t="str">
        <f aca="false">IF(基本情報入力シート!AE58&lt;&gt;"", 基本情報入力シート!AE58, "")</f>
        <v/>
      </c>
      <c r="J29" s="746" t="str">
        <f aca="false">IF(基本情報入力シート!AA58="","",基本情報入力シート!AA58)</f>
        <v/>
      </c>
      <c r="K29" s="758" t="e">
        <f aca="false">IF(基本情報入力シート!AD58="","",基本情報入力シート!AD58)</f>
        <v>#N/A</v>
      </c>
      <c r="L29" s="748" t="e">
        <f aca="false">IF(G29="","",VLOOKUP(G29,【参考】数式用!$A$3:$C$46,3,FALSE))))</f>
        <v>#N/A</v>
      </c>
      <c r="M29" s="759" t="str">
        <f aca="false">IFERROR(IF(I29="○",ROUNDDOWN(ROUNDDOWN(J29*K29,0)*L29,0),""), "単価未入力")</f>
        <v/>
      </c>
      <c r="N29" s="750"/>
      <c r="O29" s="760"/>
      <c r="P29" s="760"/>
      <c r="Q29" s="761"/>
      <c r="R29" s="761"/>
      <c r="S29" s="762"/>
      <c r="T29" s="1"/>
      <c r="U29" s="753" t="str">
        <f aca="false">IF(AND(M29&lt;&gt;"",AH29="×"),"！複数の交付対象月を選んでいる、交付対象月が選ばれていない又は補助金を申請予定でないのに交付対象月が選ばれています。", "")</f>
        <v/>
      </c>
      <c r="V29" s="753"/>
      <c r="W29" s="753"/>
      <c r="X29" s="753"/>
      <c r="Y29" s="753"/>
      <c r="Z29" s="753"/>
      <c r="AA29" s="753"/>
      <c r="AB29" s="753"/>
      <c r="AC29" s="753"/>
      <c r="AD29" s="753"/>
      <c r="AE29" s="753"/>
      <c r="AG29" s="126" t="str">
        <f aca="false">IF(G29&lt;&gt;"", "色付け", "")</f>
        <v/>
      </c>
      <c r="AH29" s="126" t="str">
        <f aca="false">IF(COUNTIF(N29:Q29, "○")=1, "○", "×")</f>
        <v>×</v>
      </c>
      <c r="AI29" s="754" t="str">
        <f aca="false">D29&amp;I29&amp;R29</f>
        <v/>
      </c>
      <c r="AJ29" s="535" t="str">
        <f aca="false">IF(R29="○", F29, "")</f>
        <v/>
      </c>
    </row>
    <row r="30" customFormat="false" ht="36.75" hidden="false" customHeight="true" outlineLevel="0" collapsed="false">
      <c r="A30" s="755" t="n">
        <f aca="false">A29+1</f>
        <v>20</v>
      </c>
      <c r="B30" s="756" t="str">
        <f aca="false">IF(基本情報入力シート!B59="","",基本情報入力シート!B59)</f>
        <v/>
      </c>
      <c r="C30" s="757" t="str">
        <f aca="false">IF(基本情報入力シート!L59="","",基本情報入力シート!L59)</f>
        <v/>
      </c>
      <c r="D30" s="757" t="str">
        <f aca="false">IF(基本情報入力シート!Q59="","",基本情報入力シート!Q59)</f>
        <v/>
      </c>
      <c r="E30" s="757" t="str">
        <f aca="false">IF(基本情報入力シート!V59="","",基本情報入力シート!V59)</f>
        <v/>
      </c>
      <c r="F30" s="757" t="str">
        <f aca="false">IF(基本情報入力シート!W59="","",基本情報入力シート!W59)</f>
        <v/>
      </c>
      <c r="G30" s="757" t="str">
        <f aca="false">IF(基本情報入力シート!X59="","",基本情報入力シート!X59)</f>
        <v/>
      </c>
      <c r="H30" s="744" t="e">
        <f aca="false">IF(基本情報入力シート!Z59="","",基本情報入力シート!Z59)</f>
        <v>#N/A</v>
      </c>
      <c r="I30" s="745" t="str">
        <f aca="false">IF(基本情報入力シート!AE59&lt;&gt;"", 基本情報入力シート!AE59, "")</f>
        <v/>
      </c>
      <c r="J30" s="746" t="str">
        <f aca="false">IF(基本情報入力シート!AA59="","",基本情報入力シート!AA59)</f>
        <v/>
      </c>
      <c r="K30" s="758" t="e">
        <f aca="false">IF(基本情報入力シート!AD59="","",基本情報入力シート!AD59)</f>
        <v>#N/A</v>
      </c>
      <c r="L30" s="748" t="e">
        <f aca="false">IF(G30="","",VLOOKUP(G30,【参考】数式用!$A$3:$C$46,3,FALSE))))</f>
        <v>#N/A</v>
      </c>
      <c r="M30" s="759" t="str">
        <f aca="false">IFERROR(IF(I30="○",ROUNDDOWN(ROUNDDOWN(J30*K30,0)*L30,0),""), "単価未入力")</f>
        <v/>
      </c>
      <c r="N30" s="750"/>
      <c r="O30" s="760"/>
      <c r="P30" s="760"/>
      <c r="Q30" s="761"/>
      <c r="R30" s="761"/>
      <c r="S30" s="762"/>
      <c r="T30" s="1"/>
      <c r="U30" s="753" t="str">
        <f aca="false">IF(AND(M30&lt;&gt;"",AH30="×"),"！複数の交付対象月を選んでいる、交付対象月が選ばれていない又は補助金を申請予定でないのに交付対象月が選ばれています。", "")</f>
        <v/>
      </c>
      <c r="V30" s="753"/>
      <c r="W30" s="753"/>
      <c r="X30" s="753"/>
      <c r="Y30" s="753"/>
      <c r="Z30" s="753"/>
      <c r="AA30" s="753"/>
      <c r="AB30" s="753"/>
      <c r="AC30" s="753"/>
      <c r="AD30" s="753"/>
      <c r="AE30" s="753"/>
      <c r="AG30" s="126" t="str">
        <f aca="false">IF(G30&lt;&gt;"", "色付け", "")</f>
        <v/>
      </c>
      <c r="AH30" s="126" t="str">
        <f aca="false">IF(COUNTIF(N30:Q30, "○")=1, "○", "×")</f>
        <v>×</v>
      </c>
      <c r="AI30" s="754" t="str">
        <f aca="false">D30&amp;I30&amp;R30</f>
        <v/>
      </c>
      <c r="AJ30" s="535" t="str">
        <f aca="false">IF(R30="○", F30, "")</f>
        <v/>
      </c>
    </row>
    <row r="31" customFormat="false" ht="36.75" hidden="false" customHeight="true" outlineLevel="0" collapsed="false">
      <c r="A31" s="755" t="n">
        <f aca="false">A30+1</f>
        <v>21</v>
      </c>
      <c r="B31" s="756" t="str">
        <f aca="false">IF(基本情報入力シート!B60="","",基本情報入力シート!B60)</f>
        <v/>
      </c>
      <c r="C31" s="757" t="str">
        <f aca="false">IF(基本情報入力シート!L60="","",基本情報入力シート!L60)</f>
        <v/>
      </c>
      <c r="D31" s="757" t="str">
        <f aca="false">IF(基本情報入力シート!Q60="","",基本情報入力シート!Q60)</f>
        <v/>
      </c>
      <c r="E31" s="757" t="str">
        <f aca="false">IF(基本情報入力シート!V60="","",基本情報入力シート!V60)</f>
        <v/>
      </c>
      <c r="F31" s="757" t="str">
        <f aca="false">IF(基本情報入力シート!W60="","",基本情報入力シート!W60)</f>
        <v/>
      </c>
      <c r="G31" s="757" t="str">
        <f aca="false">IF(基本情報入力シート!X60="","",基本情報入力シート!X60)</f>
        <v/>
      </c>
      <c r="H31" s="744" t="e">
        <f aca="false">IF(基本情報入力シート!Z60="","",基本情報入力シート!Z60)</f>
        <v>#N/A</v>
      </c>
      <c r="I31" s="745" t="str">
        <f aca="false">IF(基本情報入力シート!AE60&lt;&gt;"", 基本情報入力シート!AE60, "")</f>
        <v/>
      </c>
      <c r="J31" s="746" t="str">
        <f aca="false">IF(基本情報入力シート!AA60="","",基本情報入力シート!AA60)</f>
        <v/>
      </c>
      <c r="K31" s="758" t="e">
        <f aca="false">IF(基本情報入力シート!AD60="","",基本情報入力シート!AD60)</f>
        <v>#N/A</v>
      </c>
      <c r="L31" s="748" t="e">
        <f aca="false">IF(G31="","",VLOOKUP(G31,【参考】数式用!$A$3:$C$46,3,FALSE))))</f>
        <v>#N/A</v>
      </c>
      <c r="M31" s="759" t="str">
        <f aca="false">IFERROR(IF(I31="○",ROUNDDOWN(ROUNDDOWN(J31*K31,0)*L31,0),""), "単価未入力")</f>
        <v/>
      </c>
      <c r="N31" s="750"/>
      <c r="O31" s="760"/>
      <c r="P31" s="760"/>
      <c r="Q31" s="761"/>
      <c r="R31" s="761"/>
      <c r="S31" s="762"/>
      <c r="T31" s="1"/>
      <c r="U31" s="753" t="str">
        <f aca="false">IF(AND(M31&lt;&gt;"",AH31="×"),"！複数の交付対象月を選んでいる、交付対象月が選ばれていない又は補助金を申請予定でないのに交付対象月が選ばれています。", "")</f>
        <v/>
      </c>
      <c r="V31" s="753"/>
      <c r="W31" s="753"/>
      <c r="X31" s="753"/>
      <c r="Y31" s="753"/>
      <c r="Z31" s="753"/>
      <c r="AA31" s="753"/>
      <c r="AB31" s="753"/>
      <c r="AC31" s="753"/>
      <c r="AD31" s="753"/>
      <c r="AE31" s="753"/>
      <c r="AG31" s="126" t="str">
        <f aca="false">IF(G31&lt;&gt;"", "色付け", "")</f>
        <v/>
      </c>
      <c r="AH31" s="126" t="str">
        <f aca="false">IF(COUNTIF(N31:Q31, "○")=1, "○", "×")</f>
        <v>×</v>
      </c>
      <c r="AI31" s="754" t="str">
        <f aca="false">D31&amp;I31&amp;R31</f>
        <v/>
      </c>
      <c r="AJ31" s="535" t="str">
        <f aca="false">IF(R31="○", F31, "")</f>
        <v/>
      </c>
    </row>
    <row r="32" customFormat="false" ht="36.75" hidden="false" customHeight="true" outlineLevel="0" collapsed="false">
      <c r="A32" s="755" t="n">
        <f aca="false">A31+1</f>
        <v>22</v>
      </c>
      <c r="B32" s="756" t="str">
        <f aca="false">IF(基本情報入力シート!B61="","",基本情報入力シート!B61)</f>
        <v/>
      </c>
      <c r="C32" s="757" t="str">
        <f aca="false">IF(基本情報入力シート!L61="","",基本情報入力シート!L61)</f>
        <v/>
      </c>
      <c r="D32" s="757" t="str">
        <f aca="false">IF(基本情報入力シート!Q61="","",基本情報入力シート!Q61)</f>
        <v/>
      </c>
      <c r="E32" s="757" t="str">
        <f aca="false">IF(基本情報入力シート!V61="","",基本情報入力シート!V61)</f>
        <v/>
      </c>
      <c r="F32" s="757" t="str">
        <f aca="false">IF(基本情報入力シート!W61="","",基本情報入力シート!W61)</f>
        <v/>
      </c>
      <c r="G32" s="757" t="str">
        <f aca="false">IF(基本情報入力シート!X61="","",基本情報入力シート!X61)</f>
        <v/>
      </c>
      <c r="H32" s="744" t="e">
        <f aca="false">IF(基本情報入力シート!Z61="","",基本情報入力シート!Z61)</f>
        <v>#N/A</v>
      </c>
      <c r="I32" s="745" t="str">
        <f aca="false">IF(基本情報入力シート!AE61&lt;&gt;"", 基本情報入力シート!AE61, "")</f>
        <v/>
      </c>
      <c r="J32" s="746" t="str">
        <f aca="false">IF(基本情報入力シート!AA61="","",基本情報入力シート!AA61)</f>
        <v/>
      </c>
      <c r="K32" s="758" t="e">
        <f aca="false">IF(基本情報入力シート!AD61="","",基本情報入力シート!AD61)</f>
        <v>#N/A</v>
      </c>
      <c r="L32" s="748" t="e">
        <f aca="false">IF(G32="","",VLOOKUP(G32,【参考】数式用!$A$3:$C$46,3,FALSE))))</f>
        <v>#N/A</v>
      </c>
      <c r="M32" s="759" t="str">
        <f aca="false">IFERROR(IF(I32="○",ROUNDDOWN(ROUNDDOWN(J32*K32,0)*L32,0),""), "単価未入力")</f>
        <v/>
      </c>
      <c r="N32" s="750"/>
      <c r="O32" s="760"/>
      <c r="P32" s="760"/>
      <c r="Q32" s="761"/>
      <c r="R32" s="761"/>
      <c r="S32" s="762"/>
      <c r="T32" s="1"/>
      <c r="U32" s="753" t="str">
        <f aca="false">IF(AND(M32&lt;&gt;"",AH32="×"),"！複数の交付対象月を選んでいる、交付対象月が選ばれていない又は補助金を申請予定でないのに交付対象月が選ばれています。", "")</f>
        <v/>
      </c>
      <c r="V32" s="753"/>
      <c r="W32" s="753"/>
      <c r="X32" s="753"/>
      <c r="Y32" s="753"/>
      <c r="Z32" s="753"/>
      <c r="AA32" s="753"/>
      <c r="AB32" s="753"/>
      <c r="AC32" s="753"/>
      <c r="AD32" s="753"/>
      <c r="AE32" s="753"/>
      <c r="AG32" s="126" t="str">
        <f aca="false">IF(G32&lt;&gt;"", "色付け", "")</f>
        <v/>
      </c>
      <c r="AH32" s="126" t="str">
        <f aca="false">IF(COUNTIF(N32:Q32, "○")=1, "○", "×")</f>
        <v>×</v>
      </c>
      <c r="AI32" s="754" t="str">
        <f aca="false">D32&amp;I32&amp;R32</f>
        <v/>
      </c>
      <c r="AJ32" s="535" t="str">
        <f aca="false">IF(R32="○", F32, "")</f>
        <v/>
      </c>
    </row>
    <row r="33" customFormat="false" ht="36.75" hidden="false" customHeight="true" outlineLevel="0" collapsed="false">
      <c r="A33" s="755" t="n">
        <f aca="false">A32+1</f>
        <v>23</v>
      </c>
      <c r="B33" s="756" t="str">
        <f aca="false">IF(基本情報入力シート!B62="","",基本情報入力シート!B62)</f>
        <v/>
      </c>
      <c r="C33" s="757" t="str">
        <f aca="false">IF(基本情報入力シート!L62="","",基本情報入力シート!L62)</f>
        <v/>
      </c>
      <c r="D33" s="757" t="str">
        <f aca="false">IF(基本情報入力シート!Q62="","",基本情報入力シート!Q62)</f>
        <v/>
      </c>
      <c r="E33" s="757" t="str">
        <f aca="false">IF(基本情報入力シート!V62="","",基本情報入力シート!V62)</f>
        <v/>
      </c>
      <c r="F33" s="757" t="str">
        <f aca="false">IF(基本情報入力シート!W62="","",基本情報入力シート!W62)</f>
        <v/>
      </c>
      <c r="G33" s="757" t="str">
        <f aca="false">IF(基本情報入力シート!X62="","",基本情報入力シート!X62)</f>
        <v/>
      </c>
      <c r="H33" s="744" t="e">
        <f aca="false">IF(基本情報入力シート!Z62="","",基本情報入力シート!Z62)</f>
        <v>#N/A</v>
      </c>
      <c r="I33" s="745" t="str">
        <f aca="false">IF(基本情報入力シート!AE62&lt;&gt;"", 基本情報入力シート!AE62, "")</f>
        <v/>
      </c>
      <c r="J33" s="746" t="str">
        <f aca="false">IF(基本情報入力シート!AA62="","",基本情報入力シート!AA62)</f>
        <v/>
      </c>
      <c r="K33" s="758" t="e">
        <f aca="false">IF(基本情報入力シート!AD62="","",基本情報入力シート!AD62)</f>
        <v>#N/A</v>
      </c>
      <c r="L33" s="748" t="e">
        <f aca="false">IF(G33="","",VLOOKUP(G33,【参考】数式用!$A$3:$C$46,3,FALSE))))</f>
        <v>#N/A</v>
      </c>
      <c r="M33" s="759" t="str">
        <f aca="false">IFERROR(IF(I33="○",ROUNDDOWN(ROUNDDOWN(J33*K33,0)*L33,0),""), "単価未入力")</f>
        <v/>
      </c>
      <c r="N33" s="750"/>
      <c r="O33" s="760"/>
      <c r="P33" s="760"/>
      <c r="Q33" s="761"/>
      <c r="R33" s="761"/>
      <c r="S33" s="762"/>
      <c r="T33" s="1"/>
      <c r="U33" s="753" t="str">
        <f aca="false">IF(AND(M33&lt;&gt;"",AH33="×"),"！複数の交付対象月を選んでいる、交付対象月が選ばれていない又は補助金を申請予定でないのに交付対象月が選ばれています。", "")</f>
        <v/>
      </c>
      <c r="V33" s="753"/>
      <c r="W33" s="753"/>
      <c r="X33" s="753"/>
      <c r="Y33" s="753"/>
      <c r="Z33" s="753"/>
      <c r="AA33" s="753"/>
      <c r="AB33" s="753"/>
      <c r="AC33" s="753"/>
      <c r="AD33" s="753"/>
      <c r="AE33" s="753"/>
      <c r="AG33" s="126" t="str">
        <f aca="false">IF(G33&lt;&gt;"", "色付け", "")</f>
        <v/>
      </c>
      <c r="AH33" s="126" t="str">
        <f aca="false">IF(COUNTIF(N33:Q33, "○")=1, "○", "×")</f>
        <v>×</v>
      </c>
      <c r="AI33" s="754" t="str">
        <f aca="false">D33&amp;I33&amp;R33</f>
        <v/>
      </c>
      <c r="AJ33" s="535" t="str">
        <f aca="false">IF(R33="○", F33, "")</f>
        <v/>
      </c>
    </row>
    <row r="34" customFormat="false" ht="36.75" hidden="false" customHeight="true" outlineLevel="0" collapsed="false">
      <c r="A34" s="755" t="n">
        <f aca="false">A33+1</f>
        <v>24</v>
      </c>
      <c r="B34" s="756" t="str">
        <f aca="false">IF(基本情報入力シート!B63="","",基本情報入力シート!B63)</f>
        <v/>
      </c>
      <c r="C34" s="757" t="str">
        <f aca="false">IF(基本情報入力シート!L63="","",基本情報入力シート!L63)</f>
        <v/>
      </c>
      <c r="D34" s="757" t="str">
        <f aca="false">IF(基本情報入力シート!Q63="","",基本情報入力シート!Q63)</f>
        <v/>
      </c>
      <c r="E34" s="757" t="str">
        <f aca="false">IF(基本情報入力シート!V63="","",基本情報入力シート!V63)</f>
        <v/>
      </c>
      <c r="F34" s="757" t="str">
        <f aca="false">IF(基本情報入力シート!W63="","",基本情報入力シート!W63)</f>
        <v/>
      </c>
      <c r="G34" s="757" t="str">
        <f aca="false">IF(基本情報入力シート!X63="","",基本情報入力シート!X63)</f>
        <v/>
      </c>
      <c r="H34" s="744" t="e">
        <f aca="false">IF(基本情報入力シート!Z63="","",基本情報入力シート!Z63)</f>
        <v>#N/A</v>
      </c>
      <c r="I34" s="745" t="str">
        <f aca="false">IF(基本情報入力シート!AE63&lt;&gt;"", 基本情報入力シート!AE63, "")</f>
        <v/>
      </c>
      <c r="J34" s="746" t="str">
        <f aca="false">IF(基本情報入力シート!AA63="","",基本情報入力シート!AA63)</f>
        <v/>
      </c>
      <c r="K34" s="758" t="e">
        <f aca="false">IF(基本情報入力シート!AD63="","",基本情報入力シート!AD63)</f>
        <v>#N/A</v>
      </c>
      <c r="L34" s="748" t="e">
        <f aca="false">IF(G34="","",VLOOKUP(G34,【参考】数式用!$A$3:$C$46,3,FALSE))))</f>
        <v>#N/A</v>
      </c>
      <c r="M34" s="759" t="str">
        <f aca="false">IFERROR(IF(I34="○",ROUNDDOWN(ROUNDDOWN(J34*K34,0)*L34,0),""), "単価未入力")</f>
        <v/>
      </c>
      <c r="N34" s="750"/>
      <c r="O34" s="760"/>
      <c r="P34" s="760"/>
      <c r="Q34" s="761"/>
      <c r="R34" s="761"/>
      <c r="S34" s="762"/>
      <c r="T34" s="1"/>
      <c r="U34" s="753" t="str">
        <f aca="false">IF(AND(M34&lt;&gt;"",AH34="×"),"！複数の交付対象月を選んでいる、交付対象月が選ばれていない又は補助金を申請予定でないのに交付対象月が選ばれています。", "")</f>
        <v/>
      </c>
      <c r="V34" s="753"/>
      <c r="W34" s="753"/>
      <c r="X34" s="753"/>
      <c r="Y34" s="753"/>
      <c r="Z34" s="753"/>
      <c r="AA34" s="753"/>
      <c r="AB34" s="753"/>
      <c r="AC34" s="753"/>
      <c r="AD34" s="753"/>
      <c r="AE34" s="753"/>
      <c r="AG34" s="126" t="str">
        <f aca="false">IF(G34&lt;&gt;"", "色付け", "")</f>
        <v/>
      </c>
      <c r="AH34" s="126" t="str">
        <f aca="false">IF(COUNTIF(N34:Q34, "○")=1, "○", "×")</f>
        <v>×</v>
      </c>
      <c r="AI34" s="754" t="str">
        <f aca="false">D34&amp;I34&amp;R34</f>
        <v/>
      </c>
      <c r="AJ34" s="535" t="str">
        <f aca="false">IF(R34="○", F34, "")</f>
        <v/>
      </c>
    </row>
    <row r="35" customFormat="false" ht="36.75" hidden="false" customHeight="true" outlineLevel="0" collapsed="false">
      <c r="A35" s="755" t="n">
        <f aca="false">A34+1</f>
        <v>25</v>
      </c>
      <c r="B35" s="756" t="str">
        <f aca="false">IF(基本情報入力シート!B64="","",基本情報入力シート!B64)</f>
        <v/>
      </c>
      <c r="C35" s="757" t="str">
        <f aca="false">IF(基本情報入力シート!L64="","",基本情報入力シート!L64)</f>
        <v/>
      </c>
      <c r="D35" s="757" t="str">
        <f aca="false">IF(基本情報入力シート!Q64="","",基本情報入力シート!Q64)</f>
        <v/>
      </c>
      <c r="E35" s="757" t="str">
        <f aca="false">IF(基本情報入力シート!V64="","",基本情報入力シート!V64)</f>
        <v/>
      </c>
      <c r="F35" s="757" t="str">
        <f aca="false">IF(基本情報入力シート!W64="","",基本情報入力シート!W64)</f>
        <v/>
      </c>
      <c r="G35" s="757" t="str">
        <f aca="false">IF(基本情報入力シート!X64="","",基本情報入力シート!X64)</f>
        <v/>
      </c>
      <c r="H35" s="744" t="e">
        <f aca="false">IF(基本情報入力シート!Z64="","",基本情報入力シート!Z64)</f>
        <v>#N/A</v>
      </c>
      <c r="I35" s="745" t="str">
        <f aca="false">IF(基本情報入力シート!AE64&lt;&gt;"", 基本情報入力シート!AE64, "")</f>
        <v/>
      </c>
      <c r="J35" s="746" t="str">
        <f aca="false">IF(基本情報入力シート!AA64="","",基本情報入力シート!AA64)</f>
        <v/>
      </c>
      <c r="K35" s="758" t="e">
        <f aca="false">IF(基本情報入力シート!AD64="","",基本情報入力シート!AD64)</f>
        <v>#N/A</v>
      </c>
      <c r="L35" s="748" t="e">
        <f aca="false">IF(G35="","",VLOOKUP(G35,【参考】数式用!$A$3:$C$46,3,FALSE))))</f>
        <v>#N/A</v>
      </c>
      <c r="M35" s="759" t="str">
        <f aca="false">IFERROR(IF(I35="○",ROUNDDOWN(ROUNDDOWN(J35*K35,0)*L35,0),""), "単価未入力")</f>
        <v/>
      </c>
      <c r="N35" s="750"/>
      <c r="O35" s="760"/>
      <c r="P35" s="760"/>
      <c r="Q35" s="761"/>
      <c r="R35" s="761"/>
      <c r="S35" s="762"/>
      <c r="T35" s="1"/>
      <c r="U35" s="753" t="str">
        <f aca="false">IF(AND(M35&lt;&gt;"",AH35="×"),"！複数の交付対象月を選んでいる、交付対象月が選ばれていない又は補助金を申請予定でないのに交付対象月が選ばれています。", "")</f>
        <v/>
      </c>
      <c r="V35" s="753"/>
      <c r="W35" s="753"/>
      <c r="X35" s="753"/>
      <c r="Y35" s="753"/>
      <c r="Z35" s="753"/>
      <c r="AA35" s="753"/>
      <c r="AB35" s="753"/>
      <c r="AC35" s="753"/>
      <c r="AD35" s="753"/>
      <c r="AE35" s="753"/>
      <c r="AG35" s="126" t="str">
        <f aca="false">IF(G35&lt;&gt;"", "色付け", "")</f>
        <v/>
      </c>
      <c r="AH35" s="126" t="str">
        <f aca="false">IF(COUNTIF(N35:Q35, "○")=1, "○", "×")</f>
        <v>×</v>
      </c>
      <c r="AI35" s="754" t="str">
        <f aca="false">D35&amp;I35&amp;R35</f>
        <v/>
      </c>
      <c r="AJ35" s="535" t="str">
        <f aca="false">IF(R35="○", F35, "")</f>
        <v/>
      </c>
    </row>
    <row r="36" customFormat="false" ht="36.75" hidden="false" customHeight="true" outlineLevel="0" collapsed="false">
      <c r="A36" s="755" t="n">
        <f aca="false">A35+1</f>
        <v>26</v>
      </c>
      <c r="B36" s="756" t="str">
        <f aca="false">IF(基本情報入力シート!B65="","",基本情報入力シート!B65)</f>
        <v/>
      </c>
      <c r="C36" s="757" t="str">
        <f aca="false">IF(基本情報入力シート!L65="","",基本情報入力シート!L65)</f>
        <v/>
      </c>
      <c r="D36" s="757" t="str">
        <f aca="false">IF(基本情報入力シート!Q65="","",基本情報入力シート!Q65)</f>
        <v/>
      </c>
      <c r="E36" s="757" t="str">
        <f aca="false">IF(基本情報入力シート!V65="","",基本情報入力シート!V65)</f>
        <v/>
      </c>
      <c r="F36" s="757" t="str">
        <f aca="false">IF(基本情報入力シート!W65="","",基本情報入力シート!W65)</f>
        <v/>
      </c>
      <c r="G36" s="757" t="str">
        <f aca="false">IF(基本情報入力シート!X65="","",基本情報入力シート!X65)</f>
        <v/>
      </c>
      <c r="H36" s="744" t="e">
        <f aca="false">IF(基本情報入力シート!Z65="","",基本情報入力シート!Z65)</f>
        <v>#N/A</v>
      </c>
      <c r="I36" s="745" t="str">
        <f aca="false">IF(基本情報入力シート!AE65&lt;&gt;"", 基本情報入力シート!AE65, "")</f>
        <v/>
      </c>
      <c r="J36" s="746" t="str">
        <f aca="false">IF(基本情報入力シート!AA65="","",基本情報入力シート!AA65)</f>
        <v/>
      </c>
      <c r="K36" s="758" t="e">
        <f aca="false">IF(基本情報入力シート!AD65="","",基本情報入力シート!AD65)</f>
        <v>#N/A</v>
      </c>
      <c r="L36" s="748" t="e">
        <f aca="false">IF(G36="","",VLOOKUP(G36,【参考】数式用!$A$3:$C$46,3,FALSE))))</f>
        <v>#N/A</v>
      </c>
      <c r="M36" s="759" t="str">
        <f aca="false">IFERROR(IF(I36="○",ROUNDDOWN(ROUNDDOWN(J36*K36,0)*L36,0),""), "単価未入力")</f>
        <v/>
      </c>
      <c r="N36" s="750"/>
      <c r="O36" s="760"/>
      <c r="P36" s="760"/>
      <c r="Q36" s="761"/>
      <c r="R36" s="761"/>
      <c r="S36" s="762"/>
      <c r="T36" s="1"/>
      <c r="U36" s="753" t="str">
        <f aca="false">IF(AND(M36&lt;&gt;"",AH36="×"),"！複数の交付対象月を選んでいる、交付対象月が選ばれていない又は補助金を申請予定でないのに交付対象月が選ばれています。", "")</f>
        <v/>
      </c>
      <c r="V36" s="753"/>
      <c r="W36" s="753"/>
      <c r="X36" s="753"/>
      <c r="Y36" s="753"/>
      <c r="Z36" s="753"/>
      <c r="AA36" s="753"/>
      <c r="AB36" s="753"/>
      <c r="AC36" s="753"/>
      <c r="AD36" s="753"/>
      <c r="AE36" s="753"/>
      <c r="AG36" s="126" t="str">
        <f aca="false">IF(G36&lt;&gt;"", "色付け", "")</f>
        <v/>
      </c>
      <c r="AH36" s="126" t="str">
        <f aca="false">IF(COUNTIF(N36:Q36, "○")=1, "○", "×")</f>
        <v>×</v>
      </c>
      <c r="AI36" s="754" t="str">
        <f aca="false">D36&amp;I36&amp;R36</f>
        <v/>
      </c>
      <c r="AJ36" s="535" t="str">
        <f aca="false">IF(R36="○", F36, "")</f>
        <v/>
      </c>
    </row>
    <row r="37" customFormat="false" ht="36.75" hidden="false" customHeight="true" outlineLevel="0" collapsed="false">
      <c r="A37" s="755" t="n">
        <f aca="false">A36+1</f>
        <v>27</v>
      </c>
      <c r="B37" s="756" t="str">
        <f aca="false">IF(基本情報入力シート!B66="","",基本情報入力シート!B66)</f>
        <v/>
      </c>
      <c r="C37" s="757" t="str">
        <f aca="false">IF(基本情報入力シート!L66="","",基本情報入力シート!L66)</f>
        <v/>
      </c>
      <c r="D37" s="757" t="str">
        <f aca="false">IF(基本情報入力シート!Q66="","",基本情報入力シート!Q66)</f>
        <v/>
      </c>
      <c r="E37" s="757" t="str">
        <f aca="false">IF(基本情報入力シート!V66="","",基本情報入力シート!V66)</f>
        <v/>
      </c>
      <c r="F37" s="757" t="str">
        <f aca="false">IF(基本情報入力シート!W66="","",基本情報入力シート!W66)</f>
        <v/>
      </c>
      <c r="G37" s="757" t="str">
        <f aca="false">IF(基本情報入力シート!X66="","",基本情報入力シート!X66)</f>
        <v/>
      </c>
      <c r="H37" s="744" t="e">
        <f aca="false">IF(基本情報入力シート!Z66="","",基本情報入力シート!Z66)</f>
        <v>#N/A</v>
      </c>
      <c r="I37" s="745" t="str">
        <f aca="false">IF(基本情報入力シート!AE66&lt;&gt;"", 基本情報入力シート!AE66, "")</f>
        <v/>
      </c>
      <c r="J37" s="746" t="str">
        <f aca="false">IF(基本情報入力シート!AA66="","",基本情報入力シート!AA66)</f>
        <v/>
      </c>
      <c r="K37" s="758" t="e">
        <f aca="false">IF(基本情報入力シート!AD66="","",基本情報入力シート!AD66)</f>
        <v>#N/A</v>
      </c>
      <c r="L37" s="748" t="e">
        <f aca="false">IF(G37="","",VLOOKUP(G37,【参考】数式用!$A$3:$C$46,3,FALSE))))</f>
        <v>#N/A</v>
      </c>
      <c r="M37" s="759" t="str">
        <f aca="false">IFERROR(IF(I37="○",ROUNDDOWN(ROUNDDOWN(J37*K37,0)*L37,0),""), "単価未入力")</f>
        <v/>
      </c>
      <c r="N37" s="750"/>
      <c r="O37" s="760"/>
      <c r="P37" s="760"/>
      <c r="Q37" s="761"/>
      <c r="R37" s="761"/>
      <c r="S37" s="762"/>
      <c r="T37" s="1"/>
      <c r="U37" s="753" t="str">
        <f aca="false">IF(AND(M37&lt;&gt;"",AH37="×"),"！複数の交付対象月を選んでいる、交付対象月が選ばれていない又は補助金を申請予定でないのに交付対象月が選ばれています。", "")</f>
        <v/>
      </c>
      <c r="V37" s="753"/>
      <c r="W37" s="753"/>
      <c r="X37" s="753"/>
      <c r="Y37" s="753"/>
      <c r="Z37" s="753"/>
      <c r="AA37" s="753"/>
      <c r="AB37" s="753"/>
      <c r="AC37" s="753"/>
      <c r="AD37" s="753"/>
      <c r="AE37" s="753"/>
      <c r="AG37" s="126" t="str">
        <f aca="false">IF(G37&lt;&gt;"", "色付け", "")</f>
        <v/>
      </c>
      <c r="AH37" s="126" t="str">
        <f aca="false">IF(COUNTIF(N37:Q37, "○")=1, "○", "×")</f>
        <v>×</v>
      </c>
      <c r="AI37" s="754" t="str">
        <f aca="false">D37&amp;I37&amp;R37</f>
        <v/>
      </c>
      <c r="AJ37" s="535" t="str">
        <f aca="false">IF(R37="○", F37, "")</f>
        <v/>
      </c>
    </row>
    <row r="38" customFormat="false" ht="36.75" hidden="false" customHeight="true" outlineLevel="0" collapsed="false">
      <c r="A38" s="755" t="n">
        <f aca="false">A37+1</f>
        <v>28</v>
      </c>
      <c r="B38" s="756" t="str">
        <f aca="false">IF(基本情報入力シート!B67="","",基本情報入力シート!B67)</f>
        <v/>
      </c>
      <c r="C38" s="757" t="str">
        <f aca="false">IF(基本情報入力シート!L67="","",基本情報入力シート!L67)</f>
        <v/>
      </c>
      <c r="D38" s="757" t="str">
        <f aca="false">IF(基本情報入力シート!Q67="","",基本情報入力シート!Q67)</f>
        <v/>
      </c>
      <c r="E38" s="757" t="str">
        <f aca="false">IF(基本情報入力シート!V67="","",基本情報入力シート!V67)</f>
        <v/>
      </c>
      <c r="F38" s="757" t="str">
        <f aca="false">IF(基本情報入力シート!W67="","",基本情報入力シート!W67)</f>
        <v/>
      </c>
      <c r="G38" s="757" t="str">
        <f aca="false">IF(基本情報入力シート!X67="","",基本情報入力シート!X67)</f>
        <v/>
      </c>
      <c r="H38" s="744" t="e">
        <f aca="false">IF(基本情報入力シート!Z67="","",基本情報入力シート!Z67)</f>
        <v>#N/A</v>
      </c>
      <c r="I38" s="745" t="str">
        <f aca="false">IF(基本情報入力シート!AE67&lt;&gt;"", 基本情報入力シート!AE67, "")</f>
        <v/>
      </c>
      <c r="J38" s="746" t="str">
        <f aca="false">IF(基本情報入力シート!AA67="","",基本情報入力シート!AA67)</f>
        <v/>
      </c>
      <c r="K38" s="758" t="e">
        <f aca="false">IF(基本情報入力シート!AD67="","",基本情報入力シート!AD67)</f>
        <v>#N/A</v>
      </c>
      <c r="L38" s="748" t="e">
        <f aca="false">IF(G38="","",VLOOKUP(G38,【参考】数式用!$A$3:$C$46,3,FALSE))))</f>
        <v>#N/A</v>
      </c>
      <c r="M38" s="759" t="str">
        <f aca="false">IFERROR(IF(I38="○",ROUNDDOWN(ROUNDDOWN(J38*K38,0)*L38,0),""), "単価未入力")</f>
        <v/>
      </c>
      <c r="N38" s="750"/>
      <c r="O38" s="760"/>
      <c r="P38" s="760"/>
      <c r="Q38" s="761"/>
      <c r="R38" s="761"/>
      <c r="S38" s="762"/>
      <c r="T38" s="1"/>
      <c r="U38" s="753" t="str">
        <f aca="false">IF(AND(M38&lt;&gt;"",AH38="×"),"！複数の交付対象月を選んでいる、交付対象月が選ばれていない又は補助金を申請予定でないのに交付対象月が選ばれています。", "")</f>
        <v/>
      </c>
      <c r="V38" s="753"/>
      <c r="W38" s="753"/>
      <c r="X38" s="753"/>
      <c r="Y38" s="753"/>
      <c r="Z38" s="753"/>
      <c r="AA38" s="753"/>
      <c r="AB38" s="753"/>
      <c r="AC38" s="753"/>
      <c r="AD38" s="753"/>
      <c r="AE38" s="753"/>
      <c r="AG38" s="126" t="str">
        <f aca="false">IF(G38&lt;&gt;"", "色付け", "")</f>
        <v/>
      </c>
      <c r="AH38" s="126" t="str">
        <f aca="false">IF(COUNTIF(N38:Q38, "○")=1, "○", "×")</f>
        <v>×</v>
      </c>
      <c r="AI38" s="754" t="str">
        <f aca="false">D38&amp;I38&amp;R38</f>
        <v/>
      </c>
      <c r="AJ38" s="535" t="str">
        <f aca="false">IF(R38="○", F38, "")</f>
        <v/>
      </c>
    </row>
    <row r="39" customFormat="false" ht="36.75" hidden="false" customHeight="true" outlineLevel="0" collapsed="false">
      <c r="A39" s="755" t="n">
        <f aca="false">A38+1</f>
        <v>29</v>
      </c>
      <c r="B39" s="756" t="str">
        <f aca="false">IF(基本情報入力シート!B68="","",基本情報入力シート!B68)</f>
        <v/>
      </c>
      <c r="C39" s="757" t="str">
        <f aca="false">IF(基本情報入力シート!L68="","",基本情報入力シート!L68)</f>
        <v/>
      </c>
      <c r="D39" s="757" t="str">
        <f aca="false">IF(基本情報入力シート!Q68="","",基本情報入力シート!Q68)</f>
        <v/>
      </c>
      <c r="E39" s="757" t="str">
        <f aca="false">IF(基本情報入力シート!V68="","",基本情報入力シート!V68)</f>
        <v/>
      </c>
      <c r="F39" s="757" t="str">
        <f aca="false">IF(基本情報入力シート!W68="","",基本情報入力シート!W68)</f>
        <v/>
      </c>
      <c r="G39" s="757" t="str">
        <f aca="false">IF(基本情報入力シート!X68="","",基本情報入力シート!X68)</f>
        <v/>
      </c>
      <c r="H39" s="744" t="e">
        <f aca="false">IF(基本情報入力シート!Z68="","",基本情報入力シート!Z68)</f>
        <v>#N/A</v>
      </c>
      <c r="I39" s="745" t="str">
        <f aca="false">IF(基本情報入力シート!AE68&lt;&gt;"", 基本情報入力シート!AE68, "")</f>
        <v/>
      </c>
      <c r="J39" s="746" t="str">
        <f aca="false">IF(基本情報入力シート!AA68="","",基本情報入力シート!AA68)</f>
        <v/>
      </c>
      <c r="K39" s="758" t="e">
        <f aca="false">IF(基本情報入力シート!AD68="","",基本情報入力シート!AD68)</f>
        <v>#N/A</v>
      </c>
      <c r="L39" s="748" t="e">
        <f aca="false">IF(G39="","",VLOOKUP(G39,【参考】数式用!$A$3:$C$46,3,FALSE))))</f>
        <v>#N/A</v>
      </c>
      <c r="M39" s="759" t="str">
        <f aca="false">IFERROR(IF(I39="○",ROUNDDOWN(ROUNDDOWN(J39*K39,0)*L39,0),""), "単価未入力")</f>
        <v/>
      </c>
      <c r="N39" s="750"/>
      <c r="O39" s="760"/>
      <c r="P39" s="760"/>
      <c r="Q39" s="761"/>
      <c r="R39" s="761"/>
      <c r="S39" s="762"/>
      <c r="T39" s="1"/>
      <c r="U39" s="753" t="str">
        <f aca="false">IF(AND(M39&lt;&gt;"",AH39="×"),"！複数の交付対象月を選んでいる、交付対象月が選ばれていない又は補助金を申請予定でないのに交付対象月が選ばれています。", "")</f>
        <v/>
      </c>
      <c r="V39" s="753"/>
      <c r="W39" s="753"/>
      <c r="X39" s="753"/>
      <c r="Y39" s="753"/>
      <c r="Z39" s="753"/>
      <c r="AA39" s="753"/>
      <c r="AB39" s="753"/>
      <c r="AC39" s="753"/>
      <c r="AD39" s="753"/>
      <c r="AE39" s="753"/>
      <c r="AG39" s="126" t="str">
        <f aca="false">IF(G39&lt;&gt;"", "色付け", "")</f>
        <v/>
      </c>
      <c r="AH39" s="126" t="str">
        <f aca="false">IF(COUNTIF(N39:Q39, "○")=1, "○", "×")</f>
        <v>×</v>
      </c>
      <c r="AI39" s="754" t="str">
        <f aca="false">D39&amp;I39&amp;R39</f>
        <v/>
      </c>
      <c r="AJ39" s="535" t="str">
        <f aca="false">IF(R39="○", F39, "")</f>
        <v/>
      </c>
    </row>
    <row r="40" customFormat="false" ht="36.75" hidden="false" customHeight="true" outlineLevel="0" collapsed="false">
      <c r="A40" s="755" t="n">
        <f aca="false">A39+1</f>
        <v>30</v>
      </c>
      <c r="B40" s="756" t="str">
        <f aca="false">IF(基本情報入力シート!B69="","",基本情報入力シート!B69)</f>
        <v/>
      </c>
      <c r="C40" s="757" t="str">
        <f aca="false">IF(基本情報入力シート!L69="","",基本情報入力シート!L69)</f>
        <v/>
      </c>
      <c r="D40" s="757" t="str">
        <f aca="false">IF(基本情報入力シート!Q69="","",基本情報入力シート!Q69)</f>
        <v/>
      </c>
      <c r="E40" s="757" t="str">
        <f aca="false">IF(基本情報入力シート!V69="","",基本情報入力シート!V69)</f>
        <v/>
      </c>
      <c r="F40" s="757" t="str">
        <f aca="false">IF(基本情報入力シート!W69="","",基本情報入力シート!W69)</f>
        <v/>
      </c>
      <c r="G40" s="757" t="str">
        <f aca="false">IF(基本情報入力シート!X69="","",基本情報入力シート!X69)</f>
        <v/>
      </c>
      <c r="H40" s="744" t="e">
        <f aca="false">IF(基本情報入力シート!Z69="","",基本情報入力シート!Z69)</f>
        <v>#N/A</v>
      </c>
      <c r="I40" s="745" t="str">
        <f aca="false">IF(基本情報入力シート!AE69&lt;&gt;"", 基本情報入力シート!AE69, "")</f>
        <v/>
      </c>
      <c r="J40" s="746" t="str">
        <f aca="false">IF(基本情報入力シート!AA69="","",基本情報入力シート!AA69)</f>
        <v/>
      </c>
      <c r="K40" s="758" t="e">
        <f aca="false">IF(基本情報入力シート!AD69="","",基本情報入力シート!AD69)</f>
        <v>#N/A</v>
      </c>
      <c r="L40" s="748" t="e">
        <f aca="false">IF(G40="","",VLOOKUP(G40,【参考】数式用!$A$3:$C$46,3,FALSE))))</f>
        <v>#N/A</v>
      </c>
      <c r="M40" s="759" t="str">
        <f aca="false">IFERROR(IF(I40="○",ROUNDDOWN(ROUNDDOWN(J40*K40,0)*L40,0),""), "単価未入力")</f>
        <v/>
      </c>
      <c r="N40" s="750"/>
      <c r="O40" s="760"/>
      <c r="P40" s="760"/>
      <c r="Q40" s="761"/>
      <c r="R40" s="761"/>
      <c r="S40" s="762"/>
      <c r="T40" s="1"/>
      <c r="U40" s="753" t="str">
        <f aca="false">IF(AND(M40&lt;&gt;"",AH40="×"),"！複数の交付対象月を選んでいる、交付対象月が選ばれていない又は補助金を申請予定でないのに交付対象月が選ばれています。", "")</f>
        <v/>
      </c>
      <c r="V40" s="753"/>
      <c r="W40" s="753"/>
      <c r="X40" s="753"/>
      <c r="Y40" s="753"/>
      <c r="Z40" s="753"/>
      <c r="AA40" s="753"/>
      <c r="AB40" s="753"/>
      <c r="AC40" s="753"/>
      <c r="AD40" s="753"/>
      <c r="AE40" s="753"/>
      <c r="AG40" s="126" t="str">
        <f aca="false">IF(G40&lt;&gt;"", "色付け", "")</f>
        <v/>
      </c>
      <c r="AH40" s="126" t="str">
        <f aca="false">IF(COUNTIF(N40:Q40, "○")=1, "○", "×")</f>
        <v>×</v>
      </c>
      <c r="AI40" s="754" t="str">
        <f aca="false">D40&amp;I40&amp;R40</f>
        <v/>
      </c>
      <c r="AJ40" s="535" t="str">
        <f aca="false">IF(R40="○", F40, "")</f>
        <v/>
      </c>
    </row>
    <row r="41" customFormat="false" ht="36.75" hidden="false" customHeight="true" outlineLevel="0" collapsed="false">
      <c r="A41" s="755" t="n">
        <f aca="false">A40+1</f>
        <v>31</v>
      </c>
      <c r="B41" s="756" t="str">
        <f aca="false">IF(基本情報入力シート!B70="","",基本情報入力シート!B70)</f>
        <v/>
      </c>
      <c r="C41" s="757" t="str">
        <f aca="false">IF(基本情報入力シート!L70="","",基本情報入力シート!L70)</f>
        <v/>
      </c>
      <c r="D41" s="757" t="str">
        <f aca="false">IF(基本情報入力シート!Q70="","",基本情報入力シート!Q70)</f>
        <v/>
      </c>
      <c r="E41" s="757" t="str">
        <f aca="false">IF(基本情報入力シート!V70="","",基本情報入力シート!V70)</f>
        <v/>
      </c>
      <c r="F41" s="757" t="str">
        <f aca="false">IF(基本情報入力シート!W70="","",基本情報入力シート!W70)</f>
        <v/>
      </c>
      <c r="G41" s="757" t="str">
        <f aca="false">IF(基本情報入力シート!X70="","",基本情報入力シート!X70)</f>
        <v/>
      </c>
      <c r="H41" s="744" t="e">
        <f aca="false">IF(基本情報入力シート!Z70="","",基本情報入力シート!Z70)</f>
        <v>#N/A</v>
      </c>
      <c r="I41" s="745" t="str">
        <f aca="false">IF(基本情報入力シート!AE70&lt;&gt;"", 基本情報入力シート!AE70, "")</f>
        <v/>
      </c>
      <c r="J41" s="746" t="str">
        <f aca="false">IF(基本情報入力シート!AA70="","",基本情報入力シート!AA70)</f>
        <v/>
      </c>
      <c r="K41" s="758" t="e">
        <f aca="false">IF(基本情報入力シート!AD70="","",基本情報入力シート!AD70)</f>
        <v>#N/A</v>
      </c>
      <c r="L41" s="748" t="e">
        <f aca="false">IF(G41="","",VLOOKUP(G41,【参考】数式用!$A$3:$C$46,3,FALSE))))</f>
        <v>#N/A</v>
      </c>
      <c r="M41" s="759" t="str">
        <f aca="false">IFERROR(IF(I41="○",ROUNDDOWN(ROUNDDOWN(J41*K41,0)*L41,0),""), "単価未入力")</f>
        <v/>
      </c>
      <c r="N41" s="750"/>
      <c r="O41" s="760"/>
      <c r="P41" s="760"/>
      <c r="Q41" s="761"/>
      <c r="R41" s="761"/>
      <c r="S41" s="762"/>
      <c r="T41" s="1"/>
      <c r="U41" s="753" t="str">
        <f aca="false">IF(AND(M41&lt;&gt;"",AH41="×"),"！複数の交付対象月を選んでいる、交付対象月が選ばれていない又は補助金を申請予定でないのに交付対象月が選ばれています。", "")</f>
        <v/>
      </c>
      <c r="V41" s="753"/>
      <c r="W41" s="753"/>
      <c r="X41" s="753"/>
      <c r="Y41" s="753"/>
      <c r="Z41" s="753"/>
      <c r="AA41" s="753"/>
      <c r="AB41" s="753"/>
      <c r="AC41" s="753"/>
      <c r="AD41" s="753"/>
      <c r="AE41" s="753"/>
      <c r="AG41" s="126" t="str">
        <f aca="false">IF(G41&lt;&gt;"", "色付け", "")</f>
        <v/>
      </c>
      <c r="AH41" s="126" t="str">
        <f aca="false">IF(COUNTIF(N41:Q41, "○")=1, "○", "×")</f>
        <v>×</v>
      </c>
      <c r="AI41" s="754" t="str">
        <f aca="false">D41&amp;I41&amp;R41</f>
        <v/>
      </c>
      <c r="AJ41" s="535" t="str">
        <f aca="false">IF(R41="○", F41, "")</f>
        <v/>
      </c>
    </row>
    <row r="42" customFormat="false" ht="36.75" hidden="false" customHeight="true" outlineLevel="0" collapsed="false">
      <c r="A42" s="755" t="n">
        <f aca="false">A41+1</f>
        <v>32</v>
      </c>
      <c r="B42" s="756" t="str">
        <f aca="false">IF(基本情報入力シート!B71="","",基本情報入力シート!B71)</f>
        <v/>
      </c>
      <c r="C42" s="757" t="str">
        <f aca="false">IF(基本情報入力シート!L71="","",基本情報入力シート!L71)</f>
        <v/>
      </c>
      <c r="D42" s="757" t="str">
        <f aca="false">IF(基本情報入力シート!Q71="","",基本情報入力シート!Q71)</f>
        <v/>
      </c>
      <c r="E42" s="757" t="str">
        <f aca="false">IF(基本情報入力シート!V71="","",基本情報入力シート!V71)</f>
        <v/>
      </c>
      <c r="F42" s="757" t="str">
        <f aca="false">IF(基本情報入力シート!W71="","",基本情報入力シート!W71)</f>
        <v/>
      </c>
      <c r="G42" s="757" t="str">
        <f aca="false">IF(基本情報入力シート!X71="","",基本情報入力シート!X71)</f>
        <v/>
      </c>
      <c r="H42" s="744" t="e">
        <f aca="false">IF(基本情報入力シート!Z71="","",基本情報入力シート!Z71)</f>
        <v>#N/A</v>
      </c>
      <c r="I42" s="745" t="str">
        <f aca="false">IF(基本情報入力シート!AE71&lt;&gt;"", 基本情報入力シート!AE71, "")</f>
        <v/>
      </c>
      <c r="J42" s="746" t="str">
        <f aca="false">IF(基本情報入力シート!AA71="","",基本情報入力シート!AA71)</f>
        <v/>
      </c>
      <c r="K42" s="758" t="e">
        <f aca="false">IF(基本情報入力シート!AD71="","",基本情報入力シート!AD71)</f>
        <v>#N/A</v>
      </c>
      <c r="L42" s="748" t="e">
        <f aca="false">IF(G42="","",VLOOKUP(G42,【参考】数式用!$A$3:$C$46,3,FALSE))))</f>
        <v>#N/A</v>
      </c>
      <c r="M42" s="759" t="str">
        <f aca="false">IFERROR(IF(I42="○",ROUNDDOWN(ROUNDDOWN(J42*K42,0)*L42,0),""), "単価未入力")</f>
        <v/>
      </c>
      <c r="N42" s="750"/>
      <c r="O42" s="760"/>
      <c r="P42" s="760"/>
      <c r="Q42" s="761"/>
      <c r="R42" s="761"/>
      <c r="S42" s="762"/>
      <c r="T42" s="1"/>
      <c r="U42" s="753" t="str">
        <f aca="false">IF(AND(M42&lt;&gt;"",AH42="×"),"！複数の交付対象月を選んでいる、交付対象月が選ばれていない又は補助金を申請予定でないのに交付対象月が選ばれています。", "")</f>
        <v/>
      </c>
      <c r="V42" s="753"/>
      <c r="W42" s="753"/>
      <c r="X42" s="753"/>
      <c r="Y42" s="753"/>
      <c r="Z42" s="753"/>
      <c r="AA42" s="753"/>
      <c r="AB42" s="753"/>
      <c r="AC42" s="753"/>
      <c r="AD42" s="753"/>
      <c r="AE42" s="753"/>
      <c r="AG42" s="126" t="str">
        <f aca="false">IF(G42&lt;&gt;"", "色付け", "")</f>
        <v/>
      </c>
      <c r="AH42" s="126" t="str">
        <f aca="false">IF(COUNTIF(N42:Q42, "○")=1, "○", "×")</f>
        <v>×</v>
      </c>
      <c r="AI42" s="754" t="str">
        <f aca="false">D42&amp;I42&amp;R42</f>
        <v/>
      </c>
      <c r="AJ42" s="535" t="str">
        <f aca="false">IF(R42="○", F42, "")</f>
        <v/>
      </c>
    </row>
    <row r="43" customFormat="false" ht="36.75" hidden="false" customHeight="true" outlineLevel="0" collapsed="false">
      <c r="A43" s="755" t="n">
        <f aca="false">A42+1</f>
        <v>33</v>
      </c>
      <c r="B43" s="756" t="str">
        <f aca="false">IF(基本情報入力シート!B72="","",基本情報入力シート!B72)</f>
        <v/>
      </c>
      <c r="C43" s="757" t="str">
        <f aca="false">IF(基本情報入力シート!L72="","",基本情報入力シート!L72)</f>
        <v/>
      </c>
      <c r="D43" s="757" t="str">
        <f aca="false">IF(基本情報入力シート!Q72="","",基本情報入力シート!Q72)</f>
        <v/>
      </c>
      <c r="E43" s="757" t="str">
        <f aca="false">IF(基本情報入力シート!V72="","",基本情報入力シート!V72)</f>
        <v/>
      </c>
      <c r="F43" s="757" t="str">
        <f aca="false">IF(基本情報入力シート!W72="","",基本情報入力シート!W72)</f>
        <v/>
      </c>
      <c r="G43" s="757" t="str">
        <f aca="false">IF(基本情報入力シート!X72="","",基本情報入力シート!X72)</f>
        <v/>
      </c>
      <c r="H43" s="744" t="e">
        <f aca="false">IF(基本情報入力シート!Z72="","",基本情報入力シート!Z72)</f>
        <v>#N/A</v>
      </c>
      <c r="I43" s="745" t="str">
        <f aca="false">IF(基本情報入力シート!AE72&lt;&gt;"", 基本情報入力シート!AE72, "")</f>
        <v/>
      </c>
      <c r="J43" s="746" t="str">
        <f aca="false">IF(基本情報入力シート!AA72="","",基本情報入力シート!AA72)</f>
        <v/>
      </c>
      <c r="K43" s="758" t="e">
        <f aca="false">IF(基本情報入力シート!AD72="","",基本情報入力シート!AD72)</f>
        <v>#N/A</v>
      </c>
      <c r="L43" s="748" t="e">
        <f aca="false">IF(G43="","",VLOOKUP(G43,【参考】数式用!$A$3:$C$46,3,FALSE))))</f>
        <v>#N/A</v>
      </c>
      <c r="M43" s="759" t="str">
        <f aca="false">IFERROR(IF(I43="○",ROUNDDOWN(ROUNDDOWN(J43*K43,0)*L43,0),""), "単価未入力")</f>
        <v/>
      </c>
      <c r="N43" s="750"/>
      <c r="O43" s="760"/>
      <c r="P43" s="760"/>
      <c r="Q43" s="761"/>
      <c r="R43" s="761"/>
      <c r="S43" s="762"/>
      <c r="T43" s="1"/>
      <c r="U43" s="753" t="str">
        <f aca="false">IF(AND(M43&lt;&gt;"",AH43="×"),"！複数の交付対象月を選んでいる、交付対象月が選ばれていない又は補助金を申請予定でないのに交付対象月が選ばれています。", "")</f>
        <v/>
      </c>
      <c r="V43" s="753"/>
      <c r="W43" s="753"/>
      <c r="X43" s="753"/>
      <c r="Y43" s="753"/>
      <c r="Z43" s="753"/>
      <c r="AA43" s="753"/>
      <c r="AB43" s="753"/>
      <c r="AC43" s="753"/>
      <c r="AD43" s="753"/>
      <c r="AE43" s="753"/>
      <c r="AG43" s="126" t="str">
        <f aca="false">IF(G43&lt;&gt;"", "色付け", "")</f>
        <v/>
      </c>
      <c r="AH43" s="126" t="str">
        <f aca="false">IF(COUNTIF(N43:Q43, "○")=1, "○", "×")</f>
        <v>×</v>
      </c>
      <c r="AI43" s="754" t="str">
        <f aca="false">D43&amp;I43&amp;R43</f>
        <v/>
      </c>
      <c r="AJ43" s="535" t="str">
        <f aca="false">IF(R43="○", F43, "")</f>
        <v/>
      </c>
    </row>
    <row r="44" customFormat="false" ht="36.75" hidden="false" customHeight="true" outlineLevel="0" collapsed="false">
      <c r="A44" s="755" t="n">
        <f aca="false">A43+1</f>
        <v>34</v>
      </c>
      <c r="B44" s="756" t="str">
        <f aca="false">IF(基本情報入力シート!B73="","",基本情報入力シート!B73)</f>
        <v/>
      </c>
      <c r="C44" s="757" t="str">
        <f aca="false">IF(基本情報入力シート!L73="","",基本情報入力シート!L73)</f>
        <v/>
      </c>
      <c r="D44" s="757" t="str">
        <f aca="false">IF(基本情報入力シート!Q73="","",基本情報入力シート!Q73)</f>
        <v/>
      </c>
      <c r="E44" s="757" t="str">
        <f aca="false">IF(基本情報入力シート!V73="","",基本情報入力シート!V73)</f>
        <v/>
      </c>
      <c r="F44" s="757" t="str">
        <f aca="false">IF(基本情報入力シート!W73="","",基本情報入力シート!W73)</f>
        <v/>
      </c>
      <c r="G44" s="757" t="str">
        <f aca="false">IF(基本情報入力シート!X73="","",基本情報入力シート!X73)</f>
        <v/>
      </c>
      <c r="H44" s="744" t="e">
        <f aca="false">IF(基本情報入力シート!Z73="","",基本情報入力シート!Z73)</f>
        <v>#N/A</v>
      </c>
      <c r="I44" s="745" t="str">
        <f aca="false">IF(基本情報入力シート!AE73&lt;&gt;"", 基本情報入力シート!AE73, "")</f>
        <v/>
      </c>
      <c r="J44" s="746" t="str">
        <f aca="false">IF(基本情報入力シート!AA73="","",基本情報入力シート!AA73)</f>
        <v/>
      </c>
      <c r="K44" s="758" t="e">
        <f aca="false">IF(基本情報入力シート!AD73="","",基本情報入力シート!AD73)</f>
        <v>#N/A</v>
      </c>
      <c r="L44" s="748" t="e">
        <f aca="false">IF(G44="","",VLOOKUP(G44,【参考】数式用!$A$3:$C$46,3,FALSE))))</f>
        <v>#N/A</v>
      </c>
      <c r="M44" s="759" t="str">
        <f aca="false">IFERROR(IF(I44="○",ROUNDDOWN(ROUNDDOWN(J44*K44,0)*L44,0),""), "単価未入力")</f>
        <v/>
      </c>
      <c r="N44" s="750"/>
      <c r="O44" s="760"/>
      <c r="P44" s="760"/>
      <c r="Q44" s="761"/>
      <c r="R44" s="761"/>
      <c r="S44" s="762"/>
      <c r="T44" s="1"/>
      <c r="U44" s="753" t="str">
        <f aca="false">IF(AND(M44&lt;&gt;"",AH44="×"),"！複数の交付対象月を選んでいる、交付対象月が選ばれていない又は補助金を申請予定でないのに交付対象月が選ばれています。", "")</f>
        <v/>
      </c>
      <c r="V44" s="753"/>
      <c r="W44" s="753"/>
      <c r="X44" s="753"/>
      <c r="Y44" s="753"/>
      <c r="Z44" s="753"/>
      <c r="AA44" s="753"/>
      <c r="AB44" s="753"/>
      <c r="AC44" s="753"/>
      <c r="AD44" s="753"/>
      <c r="AE44" s="753"/>
      <c r="AG44" s="126" t="str">
        <f aca="false">IF(G44&lt;&gt;"", "色付け", "")</f>
        <v/>
      </c>
      <c r="AH44" s="126" t="str">
        <f aca="false">IF(COUNTIF(N44:Q44, "○")=1, "○", "×")</f>
        <v>×</v>
      </c>
      <c r="AI44" s="754" t="str">
        <f aca="false">D44&amp;I44&amp;R44</f>
        <v/>
      </c>
      <c r="AJ44" s="535" t="str">
        <f aca="false">IF(R44="○", F44, "")</f>
        <v/>
      </c>
    </row>
    <row r="45" customFormat="false" ht="36.75" hidden="false" customHeight="true" outlineLevel="0" collapsed="false">
      <c r="A45" s="755" t="n">
        <f aca="false">A44+1</f>
        <v>35</v>
      </c>
      <c r="B45" s="756" t="str">
        <f aca="false">IF(基本情報入力シート!B74="","",基本情報入力シート!B74)</f>
        <v/>
      </c>
      <c r="C45" s="757" t="str">
        <f aca="false">IF(基本情報入力シート!L74="","",基本情報入力シート!L74)</f>
        <v/>
      </c>
      <c r="D45" s="757" t="str">
        <f aca="false">IF(基本情報入力シート!Q74="","",基本情報入力シート!Q74)</f>
        <v/>
      </c>
      <c r="E45" s="757" t="str">
        <f aca="false">IF(基本情報入力シート!V74="","",基本情報入力シート!V74)</f>
        <v/>
      </c>
      <c r="F45" s="757" t="str">
        <f aca="false">IF(基本情報入力シート!W74="","",基本情報入力シート!W74)</f>
        <v/>
      </c>
      <c r="G45" s="757" t="str">
        <f aca="false">IF(基本情報入力シート!X74="","",基本情報入力シート!X74)</f>
        <v/>
      </c>
      <c r="H45" s="744" t="e">
        <f aca="false">IF(基本情報入力シート!Z74="","",基本情報入力シート!Z74)</f>
        <v>#N/A</v>
      </c>
      <c r="I45" s="745" t="str">
        <f aca="false">IF(基本情報入力シート!AE74&lt;&gt;"", 基本情報入力シート!AE74, "")</f>
        <v/>
      </c>
      <c r="J45" s="746" t="str">
        <f aca="false">IF(基本情報入力シート!AA74="","",基本情報入力シート!AA74)</f>
        <v/>
      </c>
      <c r="K45" s="758" t="e">
        <f aca="false">IF(基本情報入力シート!AD74="","",基本情報入力シート!AD74)</f>
        <v>#N/A</v>
      </c>
      <c r="L45" s="748" t="e">
        <f aca="false">IF(G45="","",VLOOKUP(G45,【参考】数式用!$A$3:$C$46,3,FALSE))))</f>
        <v>#N/A</v>
      </c>
      <c r="M45" s="759" t="str">
        <f aca="false">IFERROR(IF(I45="○",ROUNDDOWN(ROUNDDOWN(J45*K45,0)*L45,0),""), "単価未入力")</f>
        <v/>
      </c>
      <c r="N45" s="750"/>
      <c r="O45" s="760"/>
      <c r="P45" s="760"/>
      <c r="Q45" s="761"/>
      <c r="R45" s="761"/>
      <c r="S45" s="762"/>
      <c r="T45" s="1"/>
      <c r="U45" s="753" t="str">
        <f aca="false">IF(AND(M45&lt;&gt;"",AH45="×"),"！複数の交付対象月を選んでいる、交付対象月が選ばれていない又は補助金を申請予定でないのに交付対象月が選ばれています。", "")</f>
        <v/>
      </c>
      <c r="V45" s="753"/>
      <c r="W45" s="753"/>
      <c r="X45" s="753"/>
      <c r="Y45" s="753"/>
      <c r="Z45" s="753"/>
      <c r="AA45" s="753"/>
      <c r="AB45" s="753"/>
      <c r="AC45" s="753"/>
      <c r="AD45" s="753"/>
      <c r="AE45" s="753"/>
      <c r="AG45" s="126" t="str">
        <f aca="false">IF(G45&lt;&gt;"", "色付け", "")</f>
        <v/>
      </c>
      <c r="AH45" s="126" t="str">
        <f aca="false">IF(COUNTIF(N45:Q45, "○")=1, "○", "×")</f>
        <v>×</v>
      </c>
      <c r="AI45" s="754" t="str">
        <f aca="false">D45&amp;I45&amp;R45</f>
        <v/>
      </c>
      <c r="AJ45" s="535" t="str">
        <f aca="false">IF(R45="○", F45, "")</f>
        <v/>
      </c>
    </row>
    <row r="46" customFormat="false" ht="36.75" hidden="false" customHeight="true" outlineLevel="0" collapsed="false">
      <c r="A46" s="755" t="n">
        <f aca="false">A45+1</f>
        <v>36</v>
      </c>
      <c r="B46" s="756" t="str">
        <f aca="false">IF(基本情報入力シート!B75="","",基本情報入力シート!B75)</f>
        <v/>
      </c>
      <c r="C46" s="757" t="str">
        <f aca="false">IF(基本情報入力シート!L75="","",基本情報入力シート!L75)</f>
        <v/>
      </c>
      <c r="D46" s="757" t="str">
        <f aca="false">IF(基本情報入力シート!Q75="","",基本情報入力シート!Q75)</f>
        <v/>
      </c>
      <c r="E46" s="757" t="str">
        <f aca="false">IF(基本情報入力シート!V75="","",基本情報入力シート!V75)</f>
        <v/>
      </c>
      <c r="F46" s="757" t="str">
        <f aca="false">IF(基本情報入力シート!W75="","",基本情報入力シート!W75)</f>
        <v/>
      </c>
      <c r="G46" s="757" t="str">
        <f aca="false">IF(基本情報入力シート!X75="","",基本情報入力シート!X75)</f>
        <v/>
      </c>
      <c r="H46" s="744" t="e">
        <f aca="false">IF(基本情報入力シート!Z75="","",基本情報入力シート!Z75)</f>
        <v>#N/A</v>
      </c>
      <c r="I46" s="745" t="str">
        <f aca="false">IF(基本情報入力シート!AE75&lt;&gt;"", 基本情報入力シート!AE75, "")</f>
        <v/>
      </c>
      <c r="J46" s="746" t="str">
        <f aca="false">IF(基本情報入力シート!AA75="","",基本情報入力シート!AA75)</f>
        <v/>
      </c>
      <c r="K46" s="758" t="e">
        <f aca="false">IF(基本情報入力シート!AD75="","",基本情報入力シート!AD75)</f>
        <v>#N/A</v>
      </c>
      <c r="L46" s="748" t="e">
        <f aca="false">IF(G46="","",VLOOKUP(G46,【参考】数式用!$A$3:$C$46,3,FALSE))))</f>
        <v>#N/A</v>
      </c>
      <c r="M46" s="759" t="str">
        <f aca="false">IFERROR(IF(I46="○",ROUNDDOWN(ROUNDDOWN(J46*K46,0)*L46,0),""), "単価未入力")</f>
        <v/>
      </c>
      <c r="N46" s="750"/>
      <c r="O46" s="760"/>
      <c r="P46" s="760"/>
      <c r="Q46" s="761"/>
      <c r="R46" s="761"/>
      <c r="S46" s="762"/>
      <c r="T46" s="1"/>
      <c r="U46" s="753" t="str">
        <f aca="false">IF(AND(M46&lt;&gt;"",AH46="×"),"！複数の交付対象月を選んでいる、交付対象月が選ばれていない又は補助金を申請予定でないのに交付対象月が選ばれています。", "")</f>
        <v/>
      </c>
      <c r="V46" s="753"/>
      <c r="W46" s="753"/>
      <c r="X46" s="753"/>
      <c r="Y46" s="753"/>
      <c r="Z46" s="753"/>
      <c r="AA46" s="753"/>
      <c r="AB46" s="753"/>
      <c r="AC46" s="753"/>
      <c r="AD46" s="753"/>
      <c r="AE46" s="753"/>
      <c r="AG46" s="126" t="str">
        <f aca="false">IF(G46&lt;&gt;"", "色付け", "")</f>
        <v/>
      </c>
      <c r="AH46" s="126" t="str">
        <f aca="false">IF(COUNTIF(N46:Q46, "○")=1, "○", "×")</f>
        <v>×</v>
      </c>
      <c r="AI46" s="754" t="str">
        <f aca="false">D46&amp;I46&amp;R46</f>
        <v/>
      </c>
      <c r="AJ46" s="535" t="str">
        <f aca="false">IF(R46="○", F46, "")</f>
        <v/>
      </c>
    </row>
    <row r="47" customFormat="false" ht="36.75" hidden="false" customHeight="true" outlineLevel="0" collapsed="false">
      <c r="A47" s="755" t="n">
        <f aca="false">A46+1</f>
        <v>37</v>
      </c>
      <c r="B47" s="756" t="str">
        <f aca="false">IF(基本情報入力シート!B76="","",基本情報入力シート!B76)</f>
        <v/>
      </c>
      <c r="C47" s="757" t="str">
        <f aca="false">IF(基本情報入力シート!L76="","",基本情報入力シート!L76)</f>
        <v/>
      </c>
      <c r="D47" s="757" t="str">
        <f aca="false">IF(基本情報入力シート!Q76="","",基本情報入力シート!Q76)</f>
        <v/>
      </c>
      <c r="E47" s="757" t="str">
        <f aca="false">IF(基本情報入力シート!V76="","",基本情報入力シート!V76)</f>
        <v/>
      </c>
      <c r="F47" s="757" t="str">
        <f aca="false">IF(基本情報入力シート!W76="","",基本情報入力シート!W76)</f>
        <v/>
      </c>
      <c r="G47" s="757" t="str">
        <f aca="false">IF(基本情報入力シート!X76="","",基本情報入力シート!X76)</f>
        <v/>
      </c>
      <c r="H47" s="744" t="e">
        <f aca="false">IF(基本情報入力シート!Z76="","",基本情報入力シート!Z76)</f>
        <v>#N/A</v>
      </c>
      <c r="I47" s="745" t="str">
        <f aca="false">IF(基本情報入力シート!AE76&lt;&gt;"", 基本情報入力シート!AE76, "")</f>
        <v/>
      </c>
      <c r="J47" s="746" t="str">
        <f aca="false">IF(基本情報入力シート!AA76="","",基本情報入力シート!AA76)</f>
        <v/>
      </c>
      <c r="K47" s="758" t="e">
        <f aca="false">IF(基本情報入力シート!AD76="","",基本情報入力シート!AD76)</f>
        <v>#N/A</v>
      </c>
      <c r="L47" s="748" t="e">
        <f aca="false">IF(G47="","",VLOOKUP(G47,【参考】数式用!$A$3:$C$46,3,FALSE))))</f>
        <v>#N/A</v>
      </c>
      <c r="M47" s="759" t="str">
        <f aca="false">IFERROR(IF(I47="○",ROUNDDOWN(ROUNDDOWN(J47*K47,0)*L47,0),""), "単価未入力")</f>
        <v/>
      </c>
      <c r="N47" s="750"/>
      <c r="O47" s="760"/>
      <c r="P47" s="760"/>
      <c r="Q47" s="761"/>
      <c r="R47" s="761"/>
      <c r="S47" s="762"/>
      <c r="T47" s="1"/>
      <c r="U47" s="753" t="str">
        <f aca="false">IF(AND(M47&lt;&gt;"",AH47="×"),"！複数の交付対象月を選んでいる、交付対象月が選ばれていない又は補助金を申請予定でないのに交付対象月が選ばれています。", "")</f>
        <v/>
      </c>
      <c r="V47" s="753"/>
      <c r="W47" s="753"/>
      <c r="X47" s="753"/>
      <c r="Y47" s="753"/>
      <c r="Z47" s="753"/>
      <c r="AA47" s="753"/>
      <c r="AB47" s="753"/>
      <c r="AC47" s="753"/>
      <c r="AD47" s="753"/>
      <c r="AE47" s="753"/>
      <c r="AG47" s="126" t="str">
        <f aca="false">IF(G47&lt;&gt;"", "色付け", "")</f>
        <v/>
      </c>
      <c r="AH47" s="126" t="str">
        <f aca="false">IF(COUNTIF(N47:Q47, "○")=1, "○", "×")</f>
        <v>×</v>
      </c>
      <c r="AI47" s="754" t="str">
        <f aca="false">D47&amp;I47&amp;R47</f>
        <v/>
      </c>
      <c r="AJ47" s="535" t="str">
        <f aca="false">IF(R47="○", F47, "")</f>
        <v/>
      </c>
    </row>
    <row r="48" customFormat="false" ht="36.75" hidden="false" customHeight="true" outlineLevel="0" collapsed="false">
      <c r="A48" s="755" t="n">
        <f aca="false">A47+1</f>
        <v>38</v>
      </c>
      <c r="B48" s="756" t="str">
        <f aca="false">IF(基本情報入力シート!B77="","",基本情報入力シート!B77)</f>
        <v/>
      </c>
      <c r="C48" s="757" t="str">
        <f aca="false">IF(基本情報入力シート!L77="","",基本情報入力シート!L77)</f>
        <v/>
      </c>
      <c r="D48" s="757" t="str">
        <f aca="false">IF(基本情報入力シート!Q77="","",基本情報入力シート!Q77)</f>
        <v/>
      </c>
      <c r="E48" s="757" t="str">
        <f aca="false">IF(基本情報入力シート!V77="","",基本情報入力シート!V77)</f>
        <v/>
      </c>
      <c r="F48" s="757" t="str">
        <f aca="false">IF(基本情報入力シート!W77="","",基本情報入力シート!W77)</f>
        <v/>
      </c>
      <c r="G48" s="757" t="str">
        <f aca="false">IF(基本情報入力シート!X77="","",基本情報入力シート!X77)</f>
        <v/>
      </c>
      <c r="H48" s="744" t="e">
        <f aca="false">IF(基本情報入力シート!Z77="","",基本情報入力シート!Z77)</f>
        <v>#N/A</v>
      </c>
      <c r="I48" s="745" t="str">
        <f aca="false">IF(基本情報入力シート!AE77&lt;&gt;"", 基本情報入力シート!AE77, "")</f>
        <v/>
      </c>
      <c r="J48" s="746" t="str">
        <f aca="false">IF(基本情報入力シート!AA77="","",基本情報入力シート!AA77)</f>
        <v/>
      </c>
      <c r="K48" s="758" t="e">
        <f aca="false">IF(基本情報入力シート!AD77="","",基本情報入力シート!AD77)</f>
        <v>#N/A</v>
      </c>
      <c r="L48" s="748" t="e">
        <f aca="false">IF(G48="","",VLOOKUP(G48,【参考】数式用!$A$3:$C$46,3,FALSE))))</f>
        <v>#N/A</v>
      </c>
      <c r="M48" s="759" t="str">
        <f aca="false">IFERROR(IF(I48="○",ROUNDDOWN(ROUNDDOWN(J48*K48,0)*L48,0),""), "単価未入力")</f>
        <v/>
      </c>
      <c r="N48" s="750"/>
      <c r="O48" s="760"/>
      <c r="P48" s="760"/>
      <c r="Q48" s="761"/>
      <c r="R48" s="761"/>
      <c r="S48" s="762"/>
      <c r="T48" s="1"/>
      <c r="U48" s="753" t="str">
        <f aca="false">IF(AND(M48&lt;&gt;"",AH48="×"),"！複数の交付対象月を選んでいる、交付対象月が選ばれていない又は補助金を申請予定でないのに交付対象月が選ばれています。", "")</f>
        <v/>
      </c>
      <c r="V48" s="753"/>
      <c r="W48" s="753"/>
      <c r="X48" s="753"/>
      <c r="Y48" s="753"/>
      <c r="Z48" s="753"/>
      <c r="AA48" s="753"/>
      <c r="AB48" s="753"/>
      <c r="AC48" s="753"/>
      <c r="AD48" s="753"/>
      <c r="AE48" s="753"/>
      <c r="AG48" s="126" t="str">
        <f aca="false">IF(G48&lt;&gt;"", "色付け", "")</f>
        <v/>
      </c>
      <c r="AH48" s="126" t="str">
        <f aca="false">IF(COUNTIF(N48:Q48, "○")=1, "○", "×")</f>
        <v>×</v>
      </c>
      <c r="AI48" s="754" t="str">
        <f aca="false">D48&amp;I48&amp;R48</f>
        <v/>
      </c>
      <c r="AJ48" s="535" t="str">
        <f aca="false">IF(R48="○", F48, "")</f>
        <v/>
      </c>
    </row>
    <row r="49" customFormat="false" ht="36.75" hidden="false" customHeight="true" outlineLevel="0" collapsed="false">
      <c r="A49" s="755" t="n">
        <f aca="false">A48+1</f>
        <v>39</v>
      </c>
      <c r="B49" s="756" t="str">
        <f aca="false">IF(基本情報入力シート!B78="","",基本情報入力シート!B78)</f>
        <v/>
      </c>
      <c r="C49" s="757" t="str">
        <f aca="false">IF(基本情報入力シート!L78="","",基本情報入力シート!L78)</f>
        <v/>
      </c>
      <c r="D49" s="757" t="str">
        <f aca="false">IF(基本情報入力シート!Q78="","",基本情報入力シート!Q78)</f>
        <v/>
      </c>
      <c r="E49" s="757" t="str">
        <f aca="false">IF(基本情報入力シート!V78="","",基本情報入力シート!V78)</f>
        <v/>
      </c>
      <c r="F49" s="757" t="str">
        <f aca="false">IF(基本情報入力シート!W78="","",基本情報入力シート!W78)</f>
        <v/>
      </c>
      <c r="G49" s="757" t="str">
        <f aca="false">IF(基本情報入力シート!X78="","",基本情報入力シート!X78)</f>
        <v/>
      </c>
      <c r="H49" s="744" t="e">
        <f aca="false">IF(基本情報入力シート!Z78="","",基本情報入力シート!Z78)</f>
        <v>#N/A</v>
      </c>
      <c r="I49" s="745" t="str">
        <f aca="false">IF(基本情報入力シート!AE78&lt;&gt;"", 基本情報入力シート!AE78, "")</f>
        <v/>
      </c>
      <c r="J49" s="746" t="str">
        <f aca="false">IF(基本情報入力シート!AA78="","",基本情報入力シート!AA78)</f>
        <v/>
      </c>
      <c r="K49" s="758" t="e">
        <f aca="false">IF(基本情報入力シート!AD78="","",基本情報入力シート!AD78)</f>
        <v>#N/A</v>
      </c>
      <c r="L49" s="748" t="e">
        <f aca="false">IF(G49="","",VLOOKUP(G49,【参考】数式用!$A$3:$C$46,3,FALSE))))</f>
        <v>#N/A</v>
      </c>
      <c r="M49" s="759" t="str">
        <f aca="false">IFERROR(IF(I49="○",ROUNDDOWN(ROUNDDOWN(J49*K49,0)*L49,0),""), "単価未入力")</f>
        <v/>
      </c>
      <c r="N49" s="750"/>
      <c r="O49" s="760"/>
      <c r="P49" s="760"/>
      <c r="Q49" s="761"/>
      <c r="R49" s="761"/>
      <c r="S49" s="762"/>
      <c r="T49" s="1"/>
      <c r="U49" s="753" t="str">
        <f aca="false">IF(AND(M49&lt;&gt;"",AH49="×"),"！複数の交付対象月を選んでいる、交付対象月が選ばれていない又は補助金を申請予定でないのに交付対象月が選ばれています。", "")</f>
        <v/>
      </c>
      <c r="V49" s="753"/>
      <c r="W49" s="753"/>
      <c r="X49" s="753"/>
      <c r="Y49" s="753"/>
      <c r="Z49" s="753"/>
      <c r="AA49" s="753"/>
      <c r="AB49" s="753"/>
      <c r="AC49" s="753"/>
      <c r="AD49" s="753"/>
      <c r="AE49" s="753"/>
      <c r="AG49" s="126" t="str">
        <f aca="false">IF(G49&lt;&gt;"", "色付け", "")</f>
        <v/>
      </c>
      <c r="AH49" s="126" t="str">
        <f aca="false">IF(COUNTIF(N49:Q49, "○")=1, "○", "×")</f>
        <v>×</v>
      </c>
      <c r="AI49" s="754" t="str">
        <f aca="false">D49&amp;I49&amp;R49</f>
        <v/>
      </c>
      <c r="AJ49" s="535" t="str">
        <f aca="false">IF(R49="○", F49, "")</f>
        <v/>
      </c>
    </row>
    <row r="50" customFormat="false" ht="36.75" hidden="false" customHeight="true" outlineLevel="0" collapsed="false">
      <c r="A50" s="755" t="n">
        <f aca="false">A49+1</f>
        <v>40</v>
      </c>
      <c r="B50" s="756" t="str">
        <f aca="false">IF(基本情報入力シート!B79="","",基本情報入力シート!B79)</f>
        <v/>
      </c>
      <c r="C50" s="757" t="str">
        <f aca="false">IF(基本情報入力シート!L79="","",基本情報入力シート!L79)</f>
        <v/>
      </c>
      <c r="D50" s="757" t="str">
        <f aca="false">IF(基本情報入力シート!Q79="","",基本情報入力シート!Q79)</f>
        <v/>
      </c>
      <c r="E50" s="757" t="str">
        <f aca="false">IF(基本情報入力シート!V79="","",基本情報入力シート!V79)</f>
        <v/>
      </c>
      <c r="F50" s="757" t="str">
        <f aca="false">IF(基本情報入力シート!W79="","",基本情報入力シート!W79)</f>
        <v/>
      </c>
      <c r="G50" s="757" t="str">
        <f aca="false">IF(基本情報入力シート!X79="","",基本情報入力シート!X79)</f>
        <v/>
      </c>
      <c r="H50" s="744" t="e">
        <f aca="false">IF(基本情報入力シート!Z79="","",基本情報入力シート!Z79)</f>
        <v>#N/A</v>
      </c>
      <c r="I50" s="745" t="str">
        <f aca="false">IF(基本情報入力シート!AE79&lt;&gt;"", 基本情報入力シート!AE79, "")</f>
        <v/>
      </c>
      <c r="J50" s="746" t="str">
        <f aca="false">IF(基本情報入力シート!AA79="","",基本情報入力シート!AA79)</f>
        <v/>
      </c>
      <c r="K50" s="758" t="e">
        <f aca="false">IF(基本情報入力シート!AD79="","",基本情報入力シート!AD79)</f>
        <v>#N/A</v>
      </c>
      <c r="L50" s="748" t="e">
        <f aca="false">IF(G50="","",VLOOKUP(G50,【参考】数式用!$A$3:$C$46,3,FALSE))))</f>
        <v>#N/A</v>
      </c>
      <c r="M50" s="759" t="str">
        <f aca="false">IFERROR(IF(I50="○",ROUNDDOWN(ROUNDDOWN(J50*K50,0)*L50,0),""), "単価未入力")</f>
        <v/>
      </c>
      <c r="N50" s="750"/>
      <c r="O50" s="760"/>
      <c r="P50" s="760"/>
      <c r="Q50" s="761"/>
      <c r="R50" s="761"/>
      <c r="S50" s="762"/>
      <c r="T50" s="1"/>
      <c r="U50" s="753" t="str">
        <f aca="false">IF(AND(M50&lt;&gt;"",AH50="×"),"！複数の交付対象月を選んでいる、交付対象月が選ばれていない又は補助金を申請予定でないのに交付対象月が選ばれています。", "")</f>
        <v/>
      </c>
      <c r="V50" s="753"/>
      <c r="W50" s="753"/>
      <c r="X50" s="753"/>
      <c r="Y50" s="753"/>
      <c r="Z50" s="753"/>
      <c r="AA50" s="753"/>
      <c r="AB50" s="753"/>
      <c r="AC50" s="753"/>
      <c r="AD50" s="753"/>
      <c r="AE50" s="753"/>
      <c r="AG50" s="126" t="str">
        <f aca="false">IF(G50&lt;&gt;"", "色付け", "")</f>
        <v/>
      </c>
      <c r="AH50" s="126" t="str">
        <f aca="false">IF(COUNTIF(N50:Q50, "○")=1, "○", "×")</f>
        <v>×</v>
      </c>
      <c r="AI50" s="754" t="str">
        <f aca="false">D50&amp;I50&amp;R50</f>
        <v/>
      </c>
      <c r="AJ50" s="535" t="str">
        <f aca="false">IF(R50="○", F50, "")</f>
        <v/>
      </c>
    </row>
    <row r="51" customFormat="false" ht="36.75" hidden="false" customHeight="true" outlineLevel="0" collapsed="false">
      <c r="A51" s="755" t="n">
        <f aca="false">A50+1</f>
        <v>41</v>
      </c>
      <c r="B51" s="756" t="str">
        <f aca="false">IF(基本情報入力シート!B80="","",基本情報入力シート!B80)</f>
        <v/>
      </c>
      <c r="C51" s="757" t="str">
        <f aca="false">IF(基本情報入力シート!L80="","",基本情報入力シート!L80)</f>
        <v/>
      </c>
      <c r="D51" s="757" t="str">
        <f aca="false">IF(基本情報入力シート!Q80="","",基本情報入力シート!Q80)</f>
        <v/>
      </c>
      <c r="E51" s="757" t="str">
        <f aca="false">IF(基本情報入力シート!V80="","",基本情報入力シート!V80)</f>
        <v/>
      </c>
      <c r="F51" s="757" t="str">
        <f aca="false">IF(基本情報入力シート!W80="","",基本情報入力シート!W80)</f>
        <v/>
      </c>
      <c r="G51" s="757" t="str">
        <f aca="false">IF(基本情報入力シート!X80="","",基本情報入力シート!X80)</f>
        <v/>
      </c>
      <c r="H51" s="744" t="e">
        <f aca="false">IF(基本情報入力シート!Z80="","",基本情報入力シート!Z80)</f>
        <v>#N/A</v>
      </c>
      <c r="I51" s="745" t="str">
        <f aca="false">IF(基本情報入力シート!AE80&lt;&gt;"", 基本情報入力シート!AE80, "")</f>
        <v/>
      </c>
      <c r="J51" s="746" t="str">
        <f aca="false">IF(基本情報入力シート!AA80="","",基本情報入力シート!AA80)</f>
        <v/>
      </c>
      <c r="K51" s="758" t="e">
        <f aca="false">IF(基本情報入力シート!AD80="","",基本情報入力シート!AD80)</f>
        <v>#N/A</v>
      </c>
      <c r="L51" s="748" t="e">
        <f aca="false">IF(G51="","",VLOOKUP(G51,【参考】数式用!$A$3:$C$46,3,FALSE))))</f>
        <v>#N/A</v>
      </c>
      <c r="M51" s="759" t="str">
        <f aca="false">IFERROR(IF(I51="○",ROUNDDOWN(ROUNDDOWN(J51*K51,0)*L51,0),""), "単価未入力")</f>
        <v/>
      </c>
      <c r="N51" s="750"/>
      <c r="O51" s="760"/>
      <c r="P51" s="760"/>
      <c r="Q51" s="761"/>
      <c r="R51" s="761"/>
      <c r="S51" s="762"/>
      <c r="T51" s="1"/>
      <c r="U51" s="753" t="str">
        <f aca="false">IF(AND(M51&lt;&gt;"",AH51="×"),"！複数の交付対象月を選んでいる、交付対象月が選ばれていない又は補助金を申請予定でないのに交付対象月が選ばれています。", "")</f>
        <v/>
      </c>
      <c r="V51" s="753"/>
      <c r="W51" s="753"/>
      <c r="X51" s="753"/>
      <c r="Y51" s="753"/>
      <c r="Z51" s="753"/>
      <c r="AA51" s="753"/>
      <c r="AB51" s="753"/>
      <c r="AC51" s="753"/>
      <c r="AD51" s="753"/>
      <c r="AE51" s="753"/>
      <c r="AG51" s="126" t="str">
        <f aca="false">IF(G51&lt;&gt;"", "色付け", "")</f>
        <v/>
      </c>
      <c r="AH51" s="126" t="str">
        <f aca="false">IF(COUNTIF(N51:Q51, "○")=1, "○", "×")</f>
        <v>×</v>
      </c>
      <c r="AI51" s="754" t="str">
        <f aca="false">D51&amp;I51&amp;R51</f>
        <v/>
      </c>
      <c r="AJ51" s="535" t="str">
        <f aca="false">IF(R51="○", F51, "")</f>
        <v/>
      </c>
    </row>
    <row r="52" customFormat="false" ht="36.75" hidden="false" customHeight="true" outlineLevel="0" collapsed="false">
      <c r="A52" s="755" t="n">
        <f aca="false">A51+1</f>
        <v>42</v>
      </c>
      <c r="B52" s="756" t="str">
        <f aca="false">IF(基本情報入力シート!B81="","",基本情報入力シート!B81)</f>
        <v/>
      </c>
      <c r="C52" s="757" t="str">
        <f aca="false">IF(基本情報入力シート!L81="","",基本情報入力シート!L81)</f>
        <v/>
      </c>
      <c r="D52" s="757" t="str">
        <f aca="false">IF(基本情報入力シート!Q81="","",基本情報入力シート!Q81)</f>
        <v/>
      </c>
      <c r="E52" s="757" t="str">
        <f aca="false">IF(基本情報入力シート!V81="","",基本情報入力シート!V81)</f>
        <v/>
      </c>
      <c r="F52" s="757" t="str">
        <f aca="false">IF(基本情報入力シート!W81="","",基本情報入力シート!W81)</f>
        <v/>
      </c>
      <c r="G52" s="757" t="str">
        <f aca="false">IF(基本情報入力シート!X81="","",基本情報入力シート!X81)</f>
        <v/>
      </c>
      <c r="H52" s="744" t="e">
        <f aca="false">IF(基本情報入力シート!Z81="","",基本情報入力シート!Z81)</f>
        <v>#N/A</v>
      </c>
      <c r="I52" s="745" t="str">
        <f aca="false">IF(基本情報入力シート!AE81&lt;&gt;"", 基本情報入力シート!AE81, "")</f>
        <v/>
      </c>
      <c r="J52" s="746" t="str">
        <f aca="false">IF(基本情報入力シート!AA81="","",基本情報入力シート!AA81)</f>
        <v/>
      </c>
      <c r="K52" s="758" t="e">
        <f aca="false">IF(基本情報入力シート!AD81="","",基本情報入力シート!AD81)</f>
        <v>#N/A</v>
      </c>
      <c r="L52" s="748" t="e">
        <f aca="false">IF(G52="","",VLOOKUP(G52,【参考】数式用!$A$3:$C$46,3,FALSE))))</f>
        <v>#N/A</v>
      </c>
      <c r="M52" s="759" t="str">
        <f aca="false">IFERROR(IF(I52="○",ROUNDDOWN(ROUNDDOWN(J52*K52,0)*L52,0),""), "単価未入力")</f>
        <v/>
      </c>
      <c r="N52" s="750"/>
      <c r="O52" s="760"/>
      <c r="P52" s="760"/>
      <c r="Q52" s="761"/>
      <c r="R52" s="761"/>
      <c r="S52" s="762"/>
      <c r="T52" s="1"/>
      <c r="U52" s="753" t="str">
        <f aca="false">IF(AND(M52&lt;&gt;"",AH52="×"),"！複数の交付対象月を選んでいる、交付対象月が選ばれていない又は補助金を申請予定でないのに交付対象月が選ばれています。", "")</f>
        <v/>
      </c>
      <c r="V52" s="753"/>
      <c r="W52" s="753"/>
      <c r="X52" s="753"/>
      <c r="Y52" s="753"/>
      <c r="Z52" s="753"/>
      <c r="AA52" s="753"/>
      <c r="AB52" s="753"/>
      <c r="AC52" s="753"/>
      <c r="AD52" s="753"/>
      <c r="AE52" s="753"/>
      <c r="AG52" s="126" t="str">
        <f aca="false">IF(G52&lt;&gt;"", "色付け", "")</f>
        <v/>
      </c>
      <c r="AH52" s="126" t="str">
        <f aca="false">IF(COUNTIF(N52:Q52, "○")=1, "○", "×")</f>
        <v>×</v>
      </c>
      <c r="AI52" s="754" t="str">
        <f aca="false">D52&amp;I52&amp;R52</f>
        <v/>
      </c>
      <c r="AJ52" s="535" t="str">
        <f aca="false">IF(R52="○", F52, "")</f>
        <v/>
      </c>
    </row>
    <row r="53" customFormat="false" ht="36.75" hidden="false" customHeight="true" outlineLevel="0" collapsed="false">
      <c r="A53" s="755" t="n">
        <f aca="false">A52+1</f>
        <v>43</v>
      </c>
      <c r="B53" s="756" t="str">
        <f aca="false">IF(基本情報入力シート!B82="","",基本情報入力シート!B82)</f>
        <v/>
      </c>
      <c r="C53" s="757" t="str">
        <f aca="false">IF(基本情報入力シート!L82="","",基本情報入力シート!L82)</f>
        <v/>
      </c>
      <c r="D53" s="757" t="str">
        <f aca="false">IF(基本情報入力シート!Q82="","",基本情報入力シート!Q82)</f>
        <v/>
      </c>
      <c r="E53" s="757" t="str">
        <f aca="false">IF(基本情報入力シート!V82="","",基本情報入力シート!V82)</f>
        <v/>
      </c>
      <c r="F53" s="757" t="str">
        <f aca="false">IF(基本情報入力シート!W82="","",基本情報入力シート!W82)</f>
        <v/>
      </c>
      <c r="G53" s="757" t="str">
        <f aca="false">IF(基本情報入力シート!X82="","",基本情報入力シート!X82)</f>
        <v/>
      </c>
      <c r="H53" s="744" t="e">
        <f aca="false">IF(基本情報入力シート!Z82="","",基本情報入力シート!Z82)</f>
        <v>#N/A</v>
      </c>
      <c r="I53" s="745" t="str">
        <f aca="false">IF(基本情報入力シート!AE82&lt;&gt;"", 基本情報入力シート!AE82, "")</f>
        <v/>
      </c>
      <c r="J53" s="746" t="str">
        <f aca="false">IF(基本情報入力シート!AA82="","",基本情報入力シート!AA82)</f>
        <v/>
      </c>
      <c r="K53" s="758" t="e">
        <f aca="false">IF(基本情報入力シート!AD82="","",基本情報入力シート!AD82)</f>
        <v>#N/A</v>
      </c>
      <c r="L53" s="748" t="e">
        <f aca="false">IF(G53="","",VLOOKUP(G53,【参考】数式用!$A$3:$C$46,3,FALSE))))</f>
        <v>#N/A</v>
      </c>
      <c r="M53" s="759" t="str">
        <f aca="false">IFERROR(IF(I53="○",ROUNDDOWN(ROUNDDOWN(J53*K53,0)*L53,0),""), "単価未入力")</f>
        <v/>
      </c>
      <c r="N53" s="750"/>
      <c r="O53" s="760"/>
      <c r="P53" s="760"/>
      <c r="Q53" s="761"/>
      <c r="R53" s="761"/>
      <c r="S53" s="762"/>
      <c r="T53" s="1"/>
      <c r="U53" s="753" t="str">
        <f aca="false">IF(AND(M53&lt;&gt;"",AH53="×"),"！複数の交付対象月を選んでいる、交付対象月が選ばれていない又は補助金を申請予定でないのに交付対象月が選ばれています。", "")</f>
        <v/>
      </c>
      <c r="V53" s="753"/>
      <c r="W53" s="753"/>
      <c r="X53" s="753"/>
      <c r="Y53" s="753"/>
      <c r="Z53" s="753"/>
      <c r="AA53" s="753"/>
      <c r="AB53" s="753"/>
      <c r="AC53" s="753"/>
      <c r="AD53" s="753"/>
      <c r="AE53" s="753"/>
      <c r="AG53" s="126" t="str">
        <f aca="false">IF(G53&lt;&gt;"", "色付け", "")</f>
        <v/>
      </c>
      <c r="AH53" s="126" t="str">
        <f aca="false">IF(COUNTIF(N53:Q53, "○")=1, "○", "×")</f>
        <v>×</v>
      </c>
      <c r="AI53" s="754" t="str">
        <f aca="false">D53&amp;I53&amp;R53</f>
        <v/>
      </c>
      <c r="AJ53" s="535" t="str">
        <f aca="false">IF(R53="○", F53, "")</f>
        <v/>
      </c>
    </row>
    <row r="54" customFormat="false" ht="36.75" hidden="false" customHeight="true" outlineLevel="0" collapsed="false">
      <c r="A54" s="755" t="n">
        <f aca="false">A53+1</f>
        <v>44</v>
      </c>
      <c r="B54" s="756" t="str">
        <f aca="false">IF(基本情報入力シート!B83="","",基本情報入力シート!B83)</f>
        <v/>
      </c>
      <c r="C54" s="757" t="str">
        <f aca="false">IF(基本情報入力シート!L83="","",基本情報入力シート!L83)</f>
        <v/>
      </c>
      <c r="D54" s="757" t="str">
        <f aca="false">IF(基本情報入力シート!Q83="","",基本情報入力シート!Q83)</f>
        <v/>
      </c>
      <c r="E54" s="757" t="str">
        <f aca="false">IF(基本情報入力シート!V83="","",基本情報入力シート!V83)</f>
        <v/>
      </c>
      <c r="F54" s="757" t="str">
        <f aca="false">IF(基本情報入力シート!W83="","",基本情報入力シート!W83)</f>
        <v/>
      </c>
      <c r="G54" s="757" t="str">
        <f aca="false">IF(基本情報入力シート!X83="","",基本情報入力シート!X83)</f>
        <v/>
      </c>
      <c r="H54" s="744" t="e">
        <f aca="false">IF(基本情報入力シート!Z83="","",基本情報入力シート!Z83)</f>
        <v>#N/A</v>
      </c>
      <c r="I54" s="745" t="str">
        <f aca="false">IF(基本情報入力シート!AE83&lt;&gt;"", 基本情報入力シート!AE83, "")</f>
        <v/>
      </c>
      <c r="J54" s="746" t="str">
        <f aca="false">IF(基本情報入力シート!AA83="","",基本情報入力シート!AA83)</f>
        <v/>
      </c>
      <c r="K54" s="758" t="e">
        <f aca="false">IF(基本情報入力シート!AD83="","",基本情報入力シート!AD83)</f>
        <v>#N/A</v>
      </c>
      <c r="L54" s="748" t="e">
        <f aca="false">IF(G54="","",VLOOKUP(G54,【参考】数式用!$A$3:$C$46,3,FALSE))))</f>
        <v>#N/A</v>
      </c>
      <c r="M54" s="759" t="str">
        <f aca="false">IFERROR(IF(I54="○",ROUNDDOWN(ROUNDDOWN(J54*K54,0)*L54,0),""), "単価未入力")</f>
        <v/>
      </c>
      <c r="N54" s="750"/>
      <c r="O54" s="760"/>
      <c r="P54" s="760"/>
      <c r="Q54" s="761"/>
      <c r="R54" s="761"/>
      <c r="S54" s="762"/>
      <c r="T54" s="1"/>
      <c r="U54" s="753" t="str">
        <f aca="false">IF(AND(M54&lt;&gt;"",AH54="×"),"！複数の交付対象月を選んでいる、交付対象月が選ばれていない又は補助金を申請予定でないのに交付対象月が選ばれています。", "")</f>
        <v/>
      </c>
      <c r="V54" s="753"/>
      <c r="W54" s="753"/>
      <c r="X54" s="753"/>
      <c r="Y54" s="753"/>
      <c r="Z54" s="753"/>
      <c r="AA54" s="753"/>
      <c r="AB54" s="753"/>
      <c r="AC54" s="753"/>
      <c r="AD54" s="753"/>
      <c r="AE54" s="753"/>
      <c r="AG54" s="126" t="str">
        <f aca="false">IF(G54&lt;&gt;"", "色付け", "")</f>
        <v/>
      </c>
      <c r="AH54" s="126" t="str">
        <f aca="false">IF(COUNTIF(N54:Q54, "○")=1, "○", "×")</f>
        <v>×</v>
      </c>
      <c r="AI54" s="754" t="str">
        <f aca="false">D54&amp;I54&amp;R54</f>
        <v/>
      </c>
      <c r="AJ54" s="535" t="str">
        <f aca="false">IF(R54="○", F54, "")</f>
        <v/>
      </c>
    </row>
    <row r="55" customFormat="false" ht="36.75" hidden="false" customHeight="true" outlineLevel="0" collapsed="false">
      <c r="A55" s="755" t="n">
        <f aca="false">A54+1</f>
        <v>45</v>
      </c>
      <c r="B55" s="756" t="str">
        <f aca="false">IF(基本情報入力シート!B84="","",基本情報入力シート!B84)</f>
        <v/>
      </c>
      <c r="C55" s="757" t="str">
        <f aca="false">IF(基本情報入力シート!L84="","",基本情報入力シート!L84)</f>
        <v/>
      </c>
      <c r="D55" s="757" t="str">
        <f aca="false">IF(基本情報入力シート!Q84="","",基本情報入力シート!Q84)</f>
        <v/>
      </c>
      <c r="E55" s="757" t="str">
        <f aca="false">IF(基本情報入力シート!V84="","",基本情報入力シート!V84)</f>
        <v/>
      </c>
      <c r="F55" s="757" t="str">
        <f aca="false">IF(基本情報入力シート!W84="","",基本情報入力シート!W84)</f>
        <v/>
      </c>
      <c r="G55" s="757" t="str">
        <f aca="false">IF(基本情報入力シート!X84="","",基本情報入力シート!X84)</f>
        <v/>
      </c>
      <c r="H55" s="744" t="e">
        <f aca="false">IF(基本情報入力シート!Z84="","",基本情報入力シート!Z84)</f>
        <v>#N/A</v>
      </c>
      <c r="I55" s="745" t="str">
        <f aca="false">IF(基本情報入力シート!AE84&lt;&gt;"", 基本情報入力シート!AE84, "")</f>
        <v/>
      </c>
      <c r="J55" s="746" t="str">
        <f aca="false">IF(基本情報入力シート!AA84="","",基本情報入力シート!AA84)</f>
        <v/>
      </c>
      <c r="K55" s="758" t="e">
        <f aca="false">IF(基本情報入力シート!AD84="","",基本情報入力シート!AD84)</f>
        <v>#N/A</v>
      </c>
      <c r="L55" s="748" t="e">
        <f aca="false">IF(G55="","",VLOOKUP(G55,【参考】数式用!$A$3:$C$46,3,FALSE))))</f>
        <v>#N/A</v>
      </c>
      <c r="M55" s="759" t="str">
        <f aca="false">IFERROR(IF(I55="○",ROUNDDOWN(ROUNDDOWN(J55*K55,0)*L55,0),""), "単価未入力")</f>
        <v/>
      </c>
      <c r="N55" s="750"/>
      <c r="O55" s="760"/>
      <c r="P55" s="760"/>
      <c r="Q55" s="761"/>
      <c r="R55" s="761"/>
      <c r="S55" s="762"/>
      <c r="T55" s="1"/>
      <c r="U55" s="753" t="str">
        <f aca="false">IF(AND(M55&lt;&gt;"",AH55="×"),"！複数の交付対象月を選んでいる、交付対象月が選ばれていない又は補助金を申請予定でないのに交付対象月が選ばれています。", "")</f>
        <v/>
      </c>
      <c r="V55" s="753"/>
      <c r="W55" s="753"/>
      <c r="X55" s="753"/>
      <c r="Y55" s="753"/>
      <c r="Z55" s="753"/>
      <c r="AA55" s="753"/>
      <c r="AB55" s="753"/>
      <c r="AC55" s="753"/>
      <c r="AD55" s="753"/>
      <c r="AE55" s="753"/>
      <c r="AG55" s="126" t="str">
        <f aca="false">IF(G55&lt;&gt;"", "色付け", "")</f>
        <v/>
      </c>
      <c r="AH55" s="126" t="str">
        <f aca="false">IF(COUNTIF(N55:Q55, "○")=1, "○", "×")</f>
        <v>×</v>
      </c>
      <c r="AI55" s="754" t="str">
        <f aca="false">D55&amp;I55&amp;R55</f>
        <v/>
      </c>
      <c r="AJ55" s="535" t="str">
        <f aca="false">IF(R55="○", F55, "")</f>
        <v/>
      </c>
    </row>
    <row r="56" customFormat="false" ht="36.75" hidden="false" customHeight="true" outlineLevel="0" collapsed="false">
      <c r="A56" s="755" t="n">
        <f aca="false">A55+1</f>
        <v>46</v>
      </c>
      <c r="B56" s="756" t="str">
        <f aca="false">IF(基本情報入力シート!B85="","",基本情報入力シート!B85)</f>
        <v/>
      </c>
      <c r="C56" s="757" t="str">
        <f aca="false">IF(基本情報入力シート!L85="","",基本情報入力シート!L85)</f>
        <v/>
      </c>
      <c r="D56" s="757" t="str">
        <f aca="false">IF(基本情報入力シート!Q85="","",基本情報入力シート!Q85)</f>
        <v/>
      </c>
      <c r="E56" s="757" t="str">
        <f aca="false">IF(基本情報入力シート!V85="","",基本情報入力シート!V85)</f>
        <v/>
      </c>
      <c r="F56" s="757" t="str">
        <f aca="false">IF(基本情報入力シート!W85="","",基本情報入力シート!W85)</f>
        <v/>
      </c>
      <c r="G56" s="757" t="str">
        <f aca="false">IF(基本情報入力シート!X85="","",基本情報入力シート!X85)</f>
        <v/>
      </c>
      <c r="H56" s="744" t="e">
        <f aca="false">IF(基本情報入力シート!Z85="","",基本情報入力シート!Z85)</f>
        <v>#N/A</v>
      </c>
      <c r="I56" s="745" t="str">
        <f aca="false">IF(基本情報入力シート!AE85&lt;&gt;"", 基本情報入力シート!AE85, "")</f>
        <v/>
      </c>
      <c r="J56" s="746" t="str">
        <f aca="false">IF(基本情報入力シート!AA85="","",基本情報入力シート!AA85)</f>
        <v/>
      </c>
      <c r="K56" s="758" t="e">
        <f aca="false">IF(基本情報入力シート!AD85="","",基本情報入力シート!AD85)</f>
        <v>#N/A</v>
      </c>
      <c r="L56" s="748" t="e">
        <f aca="false">IF(G56="","",VLOOKUP(G56,【参考】数式用!$A$3:$C$46,3,FALSE))))</f>
        <v>#N/A</v>
      </c>
      <c r="M56" s="759" t="str">
        <f aca="false">IFERROR(IF(I56="○",ROUNDDOWN(ROUNDDOWN(J56*K56,0)*L56,0),""), "単価未入力")</f>
        <v/>
      </c>
      <c r="N56" s="750"/>
      <c r="O56" s="760"/>
      <c r="P56" s="760"/>
      <c r="Q56" s="761"/>
      <c r="R56" s="761"/>
      <c r="S56" s="762"/>
      <c r="T56" s="1"/>
      <c r="U56" s="753" t="str">
        <f aca="false">IF(AND(M56&lt;&gt;"",AH56="×"),"！複数の交付対象月を選んでいる、交付対象月が選ばれていない又は補助金を申請予定でないのに交付対象月が選ばれています。", "")</f>
        <v/>
      </c>
      <c r="V56" s="753"/>
      <c r="W56" s="753"/>
      <c r="X56" s="753"/>
      <c r="Y56" s="753"/>
      <c r="Z56" s="753"/>
      <c r="AA56" s="753"/>
      <c r="AB56" s="753"/>
      <c r="AC56" s="753"/>
      <c r="AD56" s="753"/>
      <c r="AE56" s="753"/>
      <c r="AG56" s="126" t="str">
        <f aca="false">IF(G56&lt;&gt;"", "色付け", "")</f>
        <v/>
      </c>
      <c r="AH56" s="126" t="str">
        <f aca="false">IF(COUNTIF(N56:Q56, "○")=1, "○", "×")</f>
        <v>×</v>
      </c>
      <c r="AI56" s="754" t="str">
        <f aca="false">D56&amp;I56&amp;R56</f>
        <v/>
      </c>
      <c r="AJ56" s="535" t="str">
        <f aca="false">IF(R56="○", F56, "")</f>
        <v/>
      </c>
    </row>
    <row r="57" customFormat="false" ht="36.75" hidden="false" customHeight="true" outlineLevel="0" collapsed="false">
      <c r="A57" s="755" t="n">
        <f aca="false">A56+1</f>
        <v>47</v>
      </c>
      <c r="B57" s="756" t="str">
        <f aca="false">IF(基本情報入力シート!B86="","",基本情報入力シート!B86)</f>
        <v/>
      </c>
      <c r="C57" s="757" t="str">
        <f aca="false">IF(基本情報入力シート!L86="","",基本情報入力シート!L86)</f>
        <v/>
      </c>
      <c r="D57" s="757" t="str">
        <f aca="false">IF(基本情報入力シート!Q86="","",基本情報入力シート!Q86)</f>
        <v/>
      </c>
      <c r="E57" s="757" t="str">
        <f aca="false">IF(基本情報入力シート!V86="","",基本情報入力シート!V86)</f>
        <v/>
      </c>
      <c r="F57" s="757" t="str">
        <f aca="false">IF(基本情報入力シート!W86="","",基本情報入力シート!W86)</f>
        <v/>
      </c>
      <c r="G57" s="757" t="str">
        <f aca="false">IF(基本情報入力シート!X86="","",基本情報入力シート!X86)</f>
        <v/>
      </c>
      <c r="H57" s="744" t="e">
        <f aca="false">IF(基本情報入力シート!Z86="","",基本情報入力シート!Z86)</f>
        <v>#N/A</v>
      </c>
      <c r="I57" s="745" t="str">
        <f aca="false">IF(基本情報入力シート!AE86&lt;&gt;"", 基本情報入力シート!AE86, "")</f>
        <v/>
      </c>
      <c r="J57" s="746" t="str">
        <f aca="false">IF(基本情報入力シート!AA86="","",基本情報入力シート!AA86)</f>
        <v/>
      </c>
      <c r="K57" s="758" t="e">
        <f aca="false">IF(基本情報入力シート!AD86="","",基本情報入力シート!AD86)</f>
        <v>#N/A</v>
      </c>
      <c r="L57" s="748" t="e">
        <f aca="false">IF(G57="","",VLOOKUP(G57,【参考】数式用!$A$3:$C$46,3,FALSE))))</f>
        <v>#N/A</v>
      </c>
      <c r="M57" s="759" t="str">
        <f aca="false">IFERROR(IF(I57="○",ROUNDDOWN(ROUNDDOWN(J57*K57,0)*L57,0),""), "単価未入力")</f>
        <v/>
      </c>
      <c r="N57" s="750"/>
      <c r="O57" s="760"/>
      <c r="P57" s="760"/>
      <c r="Q57" s="761"/>
      <c r="R57" s="761"/>
      <c r="S57" s="762"/>
      <c r="T57" s="1"/>
      <c r="U57" s="753" t="str">
        <f aca="false">IF(AND(M57&lt;&gt;"",AH57="×"),"！複数の交付対象月を選んでいる、交付対象月が選ばれていない又は補助金を申請予定でないのに交付対象月が選ばれています。", "")</f>
        <v/>
      </c>
      <c r="V57" s="753"/>
      <c r="W57" s="753"/>
      <c r="X57" s="753"/>
      <c r="Y57" s="753"/>
      <c r="Z57" s="753"/>
      <c r="AA57" s="753"/>
      <c r="AB57" s="753"/>
      <c r="AC57" s="753"/>
      <c r="AD57" s="753"/>
      <c r="AE57" s="753"/>
      <c r="AG57" s="126" t="str">
        <f aca="false">IF(G57&lt;&gt;"", "色付け", "")</f>
        <v/>
      </c>
      <c r="AH57" s="126" t="str">
        <f aca="false">IF(COUNTIF(N57:Q57, "○")=1, "○", "×")</f>
        <v>×</v>
      </c>
      <c r="AI57" s="754" t="str">
        <f aca="false">D57&amp;I57&amp;R57</f>
        <v/>
      </c>
      <c r="AJ57" s="535" t="str">
        <f aca="false">IF(R57="○", F57, "")</f>
        <v/>
      </c>
    </row>
    <row r="58" customFormat="false" ht="36.75" hidden="false" customHeight="true" outlineLevel="0" collapsed="false">
      <c r="A58" s="755" t="n">
        <f aca="false">A57+1</f>
        <v>48</v>
      </c>
      <c r="B58" s="756" t="str">
        <f aca="false">IF(基本情報入力シート!B87="","",基本情報入力シート!B87)</f>
        <v/>
      </c>
      <c r="C58" s="757" t="str">
        <f aca="false">IF(基本情報入力シート!L87="","",基本情報入力シート!L87)</f>
        <v/>
      </c>
      <c r="D58" s="757" t="str">
        <f aca="false">IF(基本情報入力シート!Q87="","",基本情報入力シート!Q87)</f>
        <v/>
      </c>
      <c r="E58" s="757" t="str">
        <f aca="false">IF(基本情報入力シート!V87="","",基本情報入力シート!V87)</f>
        <v/>
      </c>
      <c r="F58" s="757" t="str">
        <f aca="false">IF(基本情報入力シート!W87="","",基本情報入力シート!W87)</f>
        <v/>
      </c>
      <c r="G58" s="757" t="str">
        <f aca="false">IF(基本情報入力シート!X87="","",基本情報入力シート!X87)</f>
        <v/>
      </c>
      <c r="H58" s="744" t="e">
        <f aca="false">IF(基本情報入力シート!Z87="","",基本情報入力シート!Z87)</f>
        <v>#N/A</v>
      </c>
      <c r="I58" s="745" t="str">
        <f aca="false">IF(基本情報入力シート!AE87&lt;&gt;"", 基本情報入力シート!AE87, "")</f>
        <v/>
      </c>
      <c r="J58" s="746" t="str">
        <f aca="false">IF(基本情報入力シート!AA87="","",基本情報入力シート!AA87)</f>
        <v/>
      </c>
      <c r="K58" s="758" t="e">
        <f aca="false">IF(基本情報入力シート!AD87="","",基本情報入力シート!AD87)</f>
        <v>#N/A</v>
      </c>
      <c r="L58" s="748" t="e">
        <f aca="false">IF(G58="","",VLOOKUP(G58,【参考】数式用!$A$3:$C$46,3,FALSE))))</f>
        <v>#N/A</v>
      </c>
      <c r="M58" s="759" t="str">
        <f aca="false">IFERROR(IF(I58="○",ROUNDDOWN(ROUNDDOWN(J58*K58,0)*L58,0),""), "単価未入力")</f>
        <v/>
      </c>
      <c r="N58" s="763"/>
      <c r="O58" s="760"/>
      <c r="P58" s="760"/>
      <c r="Q58" s="761"/>
      <c r="R58" s="761"/>
      <c r="S58" s="762"/>
      <c r="T58" s="1"/>
      <c r="U58" s="753" t="str">
        <f aca="false">IF(AND(M58&lt;&gt;"",AH58="×"),"！複数の交付対象月を選んでいる、交付対象月が選ばれていない又は補助金を申請予定でないのに交付対象月が選ばれています。", "")</f>
        <v/>
      </c>
      <c r="V58" s="753"/>
      <c r="W58" s="753"/>
      <c r="X58" s="753"/>
      <c r="Y58" s="753"/>
      <c r="Z58" s="753"/>
      <c r="AA58" s="753"/>
      <c r="AB58" s="753"/>
      <c r="AC58" s="753"/>
      <c r="AD58" s="753"/>
      <c r="AE58" s="753"/>
      <c r="AG58" s="126" t="str">
        <f aca="false">IF(G58&lt;&gt;"", "色付け", "")</f>
        <v/>
      </c>
      <c r="AH58" s="126" t="str">
        <f aca="false">IF(COUNTIF(N58:Q58, "○")=1, "○", "×")</f>
        <v>×</v>
      </c>
      <c r="AI58" s="754" t="str">
        <f aca="false">D58&amp;I58&amp;R58</f>
        <v/>
      </c>
      <c r="AJ58" s="535" t="str">
        <f aca="false">IF(R58="○", F58, "")</f>
        <v/>
      </c>
    </row>
    <row r="59" customFormat="false" ht="36.75" hidden="false" customHeight="true" outlineLevel="0" collapsed="false">
      <c r="A59" s="755" t="n">
        <f aca="false">A58+1</f>
        <v>49</v>
      </c>
      <c r="B59" s="756" t="str">
        <f aca="false">IF(基本情報入力シート!B88="","",基本情報入力シート!B88)</f>
        <v/>
      </c>
      <c r="C59" s="757" t="str">
        <f aca="false">IF(基本情報入力シート!L88="","",基本情報入力シート!L88)</f>
        <v/>
      </c>
      <c r="D59" s="757" t="str">
        <f aca="false">IF(基本情報入力シート!Q88="","",基本情報入力シート!Q88)</f>
        <v/>
      </c>
      <c r="E59" s="757" t="str">
        <f aca="false">IF(基本情報入力シート!V88="","",基本情報入力シート!V88)</f>
        <v/>
      </c>
      <c r="F59" s="757" t="str">
        <f aca="false">IF(基本情報入力シート!W88="","",基本情報入力シート!W88)</f>
        <v/>
      </c>
      <c r="G59" s="757" t="str">
        <f aca="false">IF(基本情報入力シート!X88="","",基本情報入力シート!X88)</f>
        <v/>
      </c>
      <c r="H59" s="744" t="e">
        <f aca="false">IF(基本情報入力シート!Z88="","",基本情報入力シート!Z88)</f>
        <v>#N/A</v>
      </c>
      <c r="I59" s="745" t="str">
        <f aca="false">IF(基本情報入力シート!AE88&lt;&gt;"", 基本情報入力シート!AE88, "")</f>
        <v/>
      </c>
      <c r="J59" s="746" t="str">
        <f aca="false">IF(基本情報入力シート!AA88="","",基本情報入力シート!AA88)</f>
        <v/>
      </c>
      <c r="K59" s="758" t="e">
        <f aca="false">IF(基本情報入力シート!AD88="","",基本情報入力シート!AD88)</f>
        <v>#N/A</v>
      </c>
      <c r="L59" s="748" t="e">
        <f aca="false">IF(G59="","",VLOOKUP(G59,【参考】数式用!$A$3:$C$46,3,FALSE))))</f>
        <v>#N/A</v>
      </c>
      <c r="M59" s="759" t="str">
        <f aca="false">IFERROR(IF(I59="○",ROUNDDOWN(ROUNDDOWN(J59*K59,0)*L59,0),""), "単価未入力")</f>
        <v/>
      </c>
      <c r="N59" s="763"/>
      <c r="O59" s="760"/>
      <c r="P59" s="760"/>
      <c r="Q59" s="761"/>
      <c r="R59" s="761"/>
      <c r="S59" s="762"/>
      <c r="T59" s="1"/>
      <c r="U59" s="753" t="str">
        <f aca="false">IF(AND(M59&lt;&gt;"",AH59="×"),"！複数の交付対象月を選んでいる、交付対象月が選ばれていない又は補助金を申請予定でないのに交付対象月が選ばれています。", "")</f>
        <v/>
      </c>
      <c r="V59" s="753"/>
      <c r="W59" s="753"/>
      <c r="X59" s="753"/>
      <c r="Y59" s="753"/>
      <c r="Z59" s="753"/>
      <c r="AA59" s="753"/>
      <c r="AB59" s="753"/>
      <c r="AC59" s="753"/>
      <c r="AD59" s="753"/>
      <c r="AE59" s="753"/>
      <c r="AG59" s="126" t="str">
        <f aca="false">IF(G59&lt;&gt;"", "色付け", "")</f>
        <v/>
      </c>
      <c r="AH59" s="126" t="str">
        <f aca="false">IF(COUNTIF(N59:Q59, "○")=1, "○", "×")</f>
        <v>×</v>
      </c>
      <c r="AI59" s="754" t="str">
        <f aca="false">D59&amp;I59&amp;R59</f>
        <v/>
      </c>
      <c r="AJ59" s="535" t="str">
        <f aca="false">IF(R59="○", F59, "")</f>
        <v/>
      </c>
    </row>
    <row r="60" customFormat="false" ht="36.75" hidden="false" customHeight="true" outlineLevel="0" collapsed="false">
      <c r="A60" s="755" t="n">
        <f aca="false">A59+1</f>
        <v>50</v>
      </c>
      <c r="B60" s="756" t="str">
        <f aca="false">IF(基本情報入力シート!B89="","",基本情報入力シート!B89)</f>
        <v/>
      </c>
      <c r="C60" s="757" t="str">
        <f aca="false">IF(基本情報入力シート!L89="","",基本情報入力シート!L89)</f>
        <v/>
      </c>
      <c r="D60" s="757" t="str">
        <f aca="false">IF(基本情報入力シート!Q89="","",基本情報入力シート!Q89)</f>
        <v/>
      </c>
      <c r="E60" s="757" t="str">
        <f aca="false">IF(基本情報入力シート!V89="","",基本情報入力シート!V89)</f>
        <v/>
      </c>
      <c r="F60" s="757" t="str">
        <f aca="false">IF(基本情報入力シート!W89="","",基本情報入力シート!W89)</f>
        <v/>
      </c>
      <c r="G60" s="757" t="str">
        <f aca="false">IF(基本情報入力シート!X89="","",基本情報入力シート!X89)</f>
        <v/>
      </c>
      <c r="H60" s="744" t="e">
        <f aca="false">IF(基本情報入力シート!Z89="","",基本情報入力シート!Z89)</f>
        <v>#N/A</v>
      </c>
      <c r="I60" s="745" t="str">
        <f aca="false">IF(基本情報入力シート!AE89&lt;&gt;"", 基本情報入力シート!AE89, "")</f>
        <v/>
      </c>
      <c r="J60" s="746" t="str">
        <f aca="false">IF(基本情報入力シート!AA89="","",基本情報入力シート!AA89)</f>
        <v/>
      </c>
      <c r="K60" s="758" t="e">
        <f aca="false">IF(基本情報入力シート!AD89="","",基本情報入力シート!AD89)</f>
        <v>#N/A</v>
      </c>
      <c r="L60" s="748" t="e">
        <f aca="false">IF(G60="","",VLOOKUP(G60,【参考】数式用!$A$3:$C$46,3,FALSE))))</f>
        <v>#N/A</v>
      </c>
      <c r="M60" s="759" t="str">
        <f aca="false">IFERROR(IF(I60="○",ROUNDDOWN(ROUNDDOWN(J60*K60,0)*L60,0),""), "単価未入力")</f>
        <v/>
      </c>
      <c r="N60" s="763"/>
      <c r="O60" s="760"/>
      <c r="P60" s="760"/>
      <c r="Q60" s="761"/>
      <c r="R60" s="761"/>
      <c r="S60" s="762"/>
      <c r="T60" s="1"/>
      <c r="U60" s="753" t="str">
        <f aca="false">IF(AND(M60&lt;&gt;"",AH60="×"),"！複数の交付対象月を選んでいる、交付対象月が選ばれていない又は補助金を申請予定でないのに交付対象月が選ばれています。", "")</f>
        <v/>
      </c>
      <c r="V60" s="753"/>
      <c r="W60" s="753"/>
      <c r="X60" s="753"/>
      <c r="Y60" s="753"/>
      <c r="Z60" s="753"/>
      <c r="AA60" s="753"/>
      <c r="AB60" s="753"/>
      <c r="AC60" s="753"/>
      <c r="AD60" s="753"/>
      <c r="AE60" s="753"/>
      <c r="AG60" s="126" t="str">
        <f aca="false">IF(G60&lt;&gt;"", "色付け", "")</f>
        <v/>
      </c>
      <c r="AH60" s="126" t="str">
        <f aca="false">IF(COUNTIF(N60:Q60, "○")=1, "○", "×")</f>
        <v>×</v>
      </c>
      <c r="AI60" s="754" t="str">
        <f aca="false">D60&amp;I60&amp;R60</f>
        <v/>
      </c>
      <c r="AJ60" s="535" t="str">
        <f aca="false">IF(R60="○", F60, "")</f>
        <v/>
      </c>
    </row>
    <row r="61" customFormat="false" ht="36.75" hidden="false" customHeight="true" outlineLevel="0" collapsed="false">
      <c r="A61" s="755" t="n">
        <f aca="false">A60+1</f>
        <v>51</v>
      </c>
      <c r="B61" s="756" t="str">
        <f aca="false">IF(基本情報入力シート!B90="","",基本情報入力シート!B90)</f>
        <v/>
      </c>
      <c r="C61" s="757" t="str">
        <f aca="false">IF(基本情報入力シート!L90="","",基本情報入力シート!L90)</f>
        <v/>
      </c>
      <c r="D61" s="757" t="str">
        <f aca="false">IF(基本情報入力シート!Q90="","",基本情報入力シート!Q90)</f>
        <v/>
      </c>
      <c r="E61" s="757" t="str">
        <f aca="false">IF(基本情報入力シート!V90="","",基本情報入力シート!V90)</f>
        <v/>
      </c>
      <c r="F61" s="757" t="str">
        <f aca="false">IF(基本情報入力シート!W90="","",基本情報入力シート!W90)</f>
        <v/>
      </c>
      <c r="G61" s="757" t="str">
        <f aca="false">IF(基本情報入力シート!X90="","",基本情報入力シート!X90)</f>
        <v/>
      </c>
      <c r="H61" s="744" t="e">
        <f aca="false">IF(基本情報入力シート!Z90="","",基本情報入力シート!Z90)</f>
        <v>#N/A</v>
      </c>
      <c r="I61" s="745" t="str">
        <f aca="false">IF(基本情報入力シート!AE90&lt;&gt;"", 基本情報入力シート!AE90, "")</f>
        <v/>
      </c>
      <c r="J61" s="746" t="str">
        <f aca="false">IF(基本情報入力シート!AA90="","",基本情報入力シート!AA90)</f>
        <v/>
      </c>
      <c r="K61" s="758" t="e">
        <f aca="false">IF(基本情報入力シート!AD90="","",基本情報入力シート!AD90)</f>
        <v>#N/A</v>
      </c>
      <c r="L61" s="748" t="e">
        <f aca="false">IF(G61="","",VLOOKUP(G61,【参考】数式用!$A$3:$C$46,3,FALSE))))</f>
        <v>#N/A</v>
      </c>
      <c r="M61" s="759" t="str">
        <f aca="false">IFERROR(IF(I61="○",ROUNDDOWN(ROUNDDOWN(J61*K61,0)*L61,0),""), "単価未入力")</f>
        <v/>
      </c>
      <c r="N61" s="763"/>
      <c r="O61" s="760"/>
      <c r="P61" s="760"/>
      <c r="Q61" s="761"/>
      <c r="R61" s="761"/>
      <c r="S61" s="762"/>
      <c r="T61" s="1"/>
      <c r="U61" s="753" t="str">
        <f aca="false">IF(AND(M61&lt;&gt;"",AH61="×"),"！複数の交付対象月を選んでいる、交付対象月が選ばれていない又は補助金を申請予定でないのに交付対象月が選ばれています。", "")</f>
        <v/>
      </c>
      <c r="V61" s="753"/>
      <c r="W61" s="753"/>
      <c r="X61" s="753"/>
      <c r="Y61" s="753"/>
      <c r="Z61" s="753"/>
      <c r="AA61" s="753"/>
      <c r="AB61" s="753"/>
      <c r="AC61" s="753"/>
      <c r="AD61" s="753"/>
      <c r="AE61" s="753"/>
      <c r="AG61" s="126" t="str">
        <f aca="false">IF(G61&lt;&gt;"", "色付け", "")</f>
        <v/>
      </c>
      <c r="AH61" s="126" t="str">
        <f aca="false">IF(COUNTIF(N61:Q61, "○")=1, "○", "×")</f>
        <v>×</v>
      </c>
      <c r="AI61" s="754" t="str">
        <f aca="false">D61&amp;I61&amp;R61</f>
        <v/>
      </c>
      <c r="AJ61" s="535" t="str">
        <f aca="false">IF(R61="○", F61, "")</f>
        <v/>
      </c>
    </row>
    <row r="62" customFormat="false" ht="36.75" hidden="false" customHeight="true" outlineLevel="0" collapsed="false">
      <c r="A62" s="755" t="n">
        <f aca="false">A61+1</f>
        <v>52</v>
      </c>
      <c r="B62" s="756" t="str">
        <f aca="false">IF(基本情報入力シート!B91="","",基本情報入力シート!B91)</f>
        <v/>
      </c>
      <c r="C62" s="757" t="str">
        <f aca="false">IF(基本情報入力シート!L91="","",基本情報入力シート!L91)</f>
        <v/>
      </c>
      <c r="D62" s="757" t="str">
        <f aca="false">IF(基本情報入力シート!Q91="","",基本情報入力シート!Q91)</f>
        <v/>
      </c>
      <c r="E62" s="757" t="str">
        <f aca="false">IF(基本情報入力シート!V91="","",基本情報入力シート!V91)</f>
        <v/>
      </c>
      <c r="F62" s="757" t="str">
        <f aca="false">IF(基本情報入力シート!W91="","",基本情報入力シート!W91)</f>
        <v/>
      </c>
      <c r="G62" s="757" t="str">
        <f aca="false">IF(基本情報入力シート!X91="","",基本情報入力シート!X91)</f>
        <v/>
      </c>
      <c r="H62" s="744" t="e">
        <f aca="false">IF(基本情報入力シート!Z91="","",基本情報入力シート!Z91)</f>
        <v>#N/A</v>
      </c>
      <c r="I62" s="745" t="str">
        <f aca="false">IF(基本情報入力シート!AE91&lt;&gt;"", 基本情報入力シート!AE91, "")</f>
        <v/>
      </c>
      <c r="J62" s="746" t="str">
        <f aca="false">IF(基本情報入力シート!AA91="","",基本情報入力シート!AA91)</f>
        <v/>
      </c>
      <c r="K62" s="758" t="e">
        <f aca="false">IF(基本情報入力シート!AD91="","",基本情報入力シート!AD91)</f>
        <v>#N/A</v>
      </c>
      <c r="L62" s="748" t="e">
        <f aca="false">IF(G62="","",VLOOKUP(G62,【参考】数式用!$A$3:$C$46,3,FALSE))))</f>
        <v>#N/A</v>
      </c>
      <c r="M62" s="759" t="str">
        <f aca="false">IFERROR(IF(I62="○",ROUNDDOWN(ROUNDDOWN(J62*K62,0)*L62,0),""), "単価未入力")</f>
        <v/>
      </c>
      <c r="N62" s="763"/>
      <c r="O62" s="760"/>
      <c r="P62" s="760"/>
      <c r="Q62" s="761"/>
      <c r="R62" s="761"/>
      <c r="S62" s="762"/>
      <c r="T62" s="1"/>
      <c r="U62" s="753" t="str">
        <f aca="false">IF(AND(M62&lt;&gt;"",AH62="×"),"！複数の交付対象月を選んでいる、交付対象月が選ばれていない又は補助金を申請予定でないのに交付対象月が選ばれています。", "")</f>
        <v/>
      </c>
      <c r="V62" s="753"/>
      <c r="W62" s="753"/>
      <c r="X62" s="753"/>
      <c r="Y62" s="753"/>
      <c r="Z62" s="753"/>
      <c r="AA62" s="753"/>
      <c r="AB62" s="753"/>
      <c r="AC62" s="753"/>
      <c r="AD62" s="753"/>
      <c r="AE62" s="753"/>
      <c r="AG62" s="126" t="str">
        <f aca="false">IF(G62&lt;&gt;"", "色付け", "")</f>
        <v/>
      </c>
      <c r="AH62" s="126" t="str">
        <f aca="false">IF(COUNTIF(N62:Q62, "○")=1, "○", "×")</f>
        <v>×</v>
      </c>
      <c r="AI62" s="754" t="str">
        <f aca="false">D62&amp;I62&amp;R62</f>
        <v/>
      </c>
      <c r="AJ62" s="535" t="str">
        <f aca="false">IF(R62="○", F62, "")</f>
        <v/>
      </c>
    </row>
    <row r="63" customFormat="false" ht="36.75" hidden="false" customHeight="true" outlineLevel="0" collapsed="false">
      <c r="A63" s="755" t="n">
        <f aca="false">A62+1</f>
        <v>53</v>
      </c>
      <c r="B63" s="756" t="str">
        <f aca="false">IF(基本情報入力シート!B92="","",基本情報入力シート!B92)</f>
        <v/>
      </c>
      <c r="C63" s="757" t="str">
        <f aca="false">IF(基本情報入力シート!L92="","",基本情報入力シート!L92)</f>
        <v/>
      </c>
      <c r="D63" s="757" t="str">
        <f aca="false">IF(基本情報入力シート!Q92="","",基本情報入力シート!Q92)</f>
        <v/>
      </c>
      <c r="E63" s="757" t="str">
        <f aca="false">IF(基本情報入力シート!V92="","",基本情報入力シート!V92)</f>
        <v/>
      </c>
      <c r="F63" s="757" t="str">
        <f aca="false">IF(基本情報入力シート!W92="","",基本情報入力シート!W92)</f>
        <v/>
      </c>
      <c r="G63" s="757" t="str">
        <f aca="false">IF(基本情報入力シート!X92="","",基本情報入力シート!X92)</f>
        <v/>
      </c>
      <c r="H63" s="744" t="e">
        <f aca="false">IF(基本情報入力シート!Z92="","",基本情報入力シート!Z92)</f>
        <v>#N/A</v>
      </c>
      <c r="I63" s="745" t="str">
        <f aca="false">IF(基本情報入力シート!AE92&lt;&gt;"", 基本情報入力シート!AE92, "")</f>
        <v/>
      </c>
      <c r="J63" s="746" t="str">
        <f aca="false">IF(基本情報入力シート!AA92="","",基本情報入力シート!AA92)</f>
        <v/>
      </c>
      <c r="K63" s="758" t="e">
        <f aca="false">IF(基本情報入力シート!AD92="","",基本情報入力シート!AD92)</f>
        <v>#N/A</v>
      </c>
      <c r="L63" s="748" t="e">
        <f aca="false">IF(G63="","",VLOOKUP(G63,【参考】数式用!$A$3:$C$46,3,FALSE))))</f>
        <v>#N/A</v>
      </c>
      <c r="M63" s="759" t="str">
        <f aca="false">IFERROR(IF(I63="○",ROUNDDOWN(ROUNDDOWN(J63*K63,0)*L63,0),""), "単価未入力")</f>
        <v/>
      </c>
      <c r="N63" s="763"/>
      <c r="O63" s="760"/>
      <c r="P63" s="760"/>
      <c r="Q63" s="761"/>
      <c r="R63" s="761"/>
      <c r="S63" s="762"/>
      <c r="T63" s="1"/>
      <c r="U63" s="753" t="str">
        <f aca="false">IF(AND(M63&lt;&gt;"",AH63="×"),"！複数の交付対象月を選んでいる、交付対象月が選ばれていない又は補助金を申請予定でないのに交付対象月が選ばれています。", "")</f>
        <v/>
      </c>
      <c r="V63" s="753"/>
      <c r="W63" s="753"/>
      <c r="X63" s="753"/>
      <c r="Y63" s="753"/>
      <c r="Z63" s="753"/>
      <c r="AA63" s="753"/>
      <c r="AB63" s="753"/>
      <c r="AC63" s="753"/>
      <c r="AD63" s="753"/>
      <c r="AE63" s="753"/>
      <c r="AG63" s="126" t="str">
        <f aca="false">IF(G63&lt;&gt;"", "色付け", "")</f>
        <v/>
      </c>
      <c r="AH63" s="126" t="str">
        <f aca="false">IF(COUNTIF(N63:Q63, "○")=1, "○", "×")</f>
        <v>×</v>
      </c>
      <c r="AI63" s="754" t="str">
        <f aca="false">D63&amp;I63&amp;R63</f>
        <v/>
      </c>
      <c r="AJ63" s="535" t="str">
        <f aca="false">IF(R63="○", F63, "")</f>
        <v/>
      </c>
    </row>
    <row r="64" customFormat="false" ht="36.75" hidden="false" customHeight="true" outlineLevel="0" collapsed="false">
      <c r="A64" s="755" t="n">
        <f aca="false">A63+1</f>
        <v>54</v>
      </c>
      <c r="B64" s="756" t="str">
        <f aca="false">IF(基本情報入力シート!B93="","",基本情報入力シート!B93)</f>
        <v/>
      </c>
      <c r="C64" s="757" t="str">
        <f aca="false">IF(基本情報入力シート!L93="","",基本情報入力シート!L93)</f>
        <v/>
      </c>
      <c r="D64" s="757" t="str">
        <f aca="false">IF(基本情報入力シート!Q93="","",基本情報入力シート!Q93)</f>
        <v/>
      </c>
      <c r="E64" s="757" t="str">
        <f aca="false">IF(基本情報入力シート!V93="","",基本情報入力シート!V93)</f>
        <v/>
      </c>
      <c r="F64" s="757" t="str">
        <f aca="false">IF(基本情報入力シート!W93="","",基本情報入力シート!W93)</f>
        <v/>
      </c>
      <c r="G64" s="757" t="str">
        <f aca="false">IF(基本情報入力シート!X93="","",基本情報入力シート!X93)</f>
        <v/>
      </c>
      <c r="H64" s="744" t="e">
        <f aca="false">IF(基本情報入力シート!Z93="","",基本情報入力シート!Z93)</f>
        <v>#N/A</v>
      </c>
      <c r="I64" s="745" t="str">
        <f aca="false">IF(基本情報入力シート!AE93&lt;&gt;"", 基本情報入力シート!AE93, "")</f>
        <v/>
      </c>
      <c r="J64" s="746" t="str">
        <f aca="false">IF(基本情報入力シート!AA93="","",基本情報入力シート!AA93)</f>
        <v/>
      </c>
      <c r="K64" s="758" t="e">
        <f aca="false">IF(基本情報入力シート!AD93="","",基本情報入力シート!AD93)</f>
        <v>#N/A</v>
      </c>
      <c r="L64" s="748" t="e">
        <f aca="false">IF(G64="","",VLOOKUP(G64,【参考】数式用!$A$3:$C$46,3,FALSE))))</f>
        <v>#N/A</v>
      </c>
      <c r="M64" s="759" t="str">
        <f aca="false">IFERROR(IF(I64="○",ROUNDDOWN(ROUNDDOWN(J64*K64,0)*L64,0),""), "単価未入力")</f>
        <v/>
      </c>
      <c r="N64" s="763"/>
      <c r="O64" s="760"/>
      <c r="P64" s="760"/>
      <c r="Q64" s="761"/>
      <c r="R64" s="761"/>
      <c r="S64" s="762"/>
      <c r="T64" s="1"/>
      <c r="U64" s="753" t="str">
        <f aca="false">IF(AND(M64&lt;&gt;"",AH64="×"),"！複数の交付対象月を選んでいる、交付対象月が選ばれていない又は補助金を申請予定でないのに交付対象月が選ばれています。", "")</f>
        <v/>
      </c>
      <c r="V64" s="753"/>
      <c r="W64" s="753"/>
      <c r="X64" s="753"/>
      <c r="Y64" s="753"/>
      <c r="Z64" s="753"/>
      <c r="AA64" s="753"/>
      <c r="AB64" s="753"/>
      <c r="AC64" s="753"/>
      <c r="AD64" s="753"/>
      <c r="AE64" s="753"/>
      <c r="AG64" s="126" t="str">
        <f aca="false">IF(G64&lt;&gt;"", "色付け", "")</f>
        <v/>
      </c>
      <c r="AH64" s="126" t="str">
        <f aca="false">IF(COUNTIF(N64:Q64, "○")=1, "○", "×")</f>
        <v>×</v>
      </c>
      <c r="AI64" s="754" t="str">
        <f aca="false">D64&amp;I64&amp;R64</f>
        <v/>
      </c>
      <c r="AJ64" s="535" t="str">
        <f aca="false">IF(R64="○", F64, "")</f>
        <v/>
      </c>
    </row>
    <row r="65" customFormat="false" ht="36.75" hidden="false" customHeight="true" outlineLevel="0" collapsed="false">
      <c r="A65" s="755" t="n">
        <f aca="false">A64+1</f>
        <v>55</v>
      </c>
      <c r="B65" s="756" t="str">
        <f aca="false">IF(基本情報入力シート!B94="","",基本情報入力シート!B94)</f>
        <v/>
      </c>
      <c r="C65" s="757" t="str">
        <f aca="false">IF(基本情報入力シート!L94="","",基本情報入力シート!L94)</f>
        <v/>
      </c>
      <c r="D65" s="757" t="str">
        <f aca="false">IF(基本情報入力シート!Q94="","",基本情報入力シート!Q94)</f>
        <v/>
      </c>
      <c r="E65" s="757" t="str">
        <f aca="false">IF(基本情報入力シート!V94="","",基本情報入力シート!V94)</f>
        <v/>
      </c>
      <c r="F65" s="757" t="str">
        <f aca="false">IF(基本情報入力シート!W94="","",基本情報入力シート!W94)</f>
        <v/>
      </c>
      <c r="G65" s="757" t="str">
        <f aca="false">IF(基本情報入力シート!X94="","",基本情報入力シート!X94)</f>
        <v/>
      </c>
      <c r="H65" s="744" t="e">
        <f aca="false">IF(基本情報入力シート!Z94="","",基本情報入力シート!Z94)</f>
        <v>#N/A</v>
      </c>
      <c r="I65" s="745" t="str">
        <f aca="false">IF(基本情報入力シート!AE94&lt;&gt;"", 基本情報入力シート!AE94, "")</f>
        <v/>
      </c>
      <c r="J65" s="746" t="str">
        <f aca="false">IF(基本情報入力シート!AA94="","",基本情報入力シート!AA94)</f>
        <v/>
      </c>
      <c r="K65" s="758" t="e">
        <f aca="false">IF(基本情報入力シート!AD94="","",基本情報入力シート!AD94)</f>
        <v>#N/A</v>
      </c>
      <c r="L65" s="748" t="e">
        <f aca="false">IF(G65="","",VLOOKUP(G65,【参考】数式用!$A$3:$C$46,3,FALSE))))</f>
        <v>#N/A</v>
      </c>
      <c r="M65" s="759" t="str">
        <f aca="false">IFERROR(IF(I65="○",ROUNDDOWN(ROUNDDOWN(J65*K65,0)*L65,0),""), "単価未入力")</f>
        <v/>
      </c>
      <c r="N65" s="763"/>
      <c r="O65" s="760"/>
      <c r="P65" s="760"/>
      <c r="Q65" s="761"/>
      <c r="R65" s="761"/>
      <c r="S65" s="762"/>
      <c r="T65" s="1"/>
      <c r="U65" s="753" t="str">
        <f aca="false">IF(AND(M65&lt;&gt;"",AH65="×"),"！複数の交付対象月を選んでいる、交付対象月が選ばれていない又は補助金を申請予定でないのに交付対象月が選ばれています。", "")</f>
        <v/>
      </c>
      <c r="V65" s="753"/>
      <c r="W65" s="753"/>
      <c r="X65" s="753"/>
      <c r="Y65" s="753"/>
      <c r="Z65" s="753"/>
      <c r="AA65" s="753"/>
      <c r="AB65" s="753"/>
      <c r="AC65" s="753"/>
      <c r="AD65" s="753"/>
      <c r="AE65" s="753"/>
      <c r="AG65" s="126" t="str">
        <f aca="false">IF(G65&lt;&gt;"", "色付け", "")</f>
        <v/>
      </c>
      <c r="AH65" s="126" t="str">
        <f aca="false">IF(COUNTIF(N65:Q65, "○")=1, "○", "×")</f>
        <v>×</v>
      </c>
      <c r="AI65" s="754" t="str">
        <f aca="false">D65&amp;I65&amp;R65</f>
        <v/>
      </c>
      <c r="AJ65" s="535" t="str">
        <f aca="false">IF(R65="○", F65, "")</f>
        <v/>
      </c>
    </row>
    <row r="66" customFormat="false" ht="36.75" hidden="false" customHeight="true" outlineLevel="0" collapsed="false">
      <c r="A66" s="755" t="n">
        <f aca="false">A65+1</f>
        <v>56</v>
      </c>
      <c r="B66" s="756" t="str">
        <f aca="false">IF(基本情報入力シート!B95="","",基本情報入力シート!B95)</f>
        <v/>
      </c>
      <c r="C66" s="757" t="str">
        <f aca="false">IF(基本情報入力シート!L95="","",基本情報入力シート!L95)</f>
        <v/>
      </c>
      <c r="D66" s="757" t="str">
        <f aca="false">IF(基本情報入力シート!Q95="","",基本情報入力シート!Q95)</f>
        <v/>
      </c>
      <c r="E66" s="757" t="str">
        <f aca="false">IF(基本情報入力シート!V95="","",基本情報入力シート!V95)</f>
        <v/>
      </c>
      <c r="F66" s="757" t="str">
        <f aca="false">IF(基本情報入力シート!W95="","",基本情報入力シート!W95)</f>
        <v/>
      </c>
      <c r="G66" s="757" t="str">
        <f aca="false">IF(基本情報入力シート!X95="","",基本情報入力シート!X95)</f>
        <v/>
      </c>
      <c r="H66" s="744" t="e">
        <f aca="false">IF(基本情報入力シート!Z95="","",基本情報入力シート!Z95)</f>
        <v>#N/A</v>
      </c>
      <c r="I66" s="745" t="str">
        <f aca="false">IF(基本情報入力シート!AE95&lt;&gt;"", 基本情報入力シート!AE95, "")</f>
        <v/>
      </c>
      <c r="J66" s="746" t="str">
        <f aca="false">IF(基本情報入力シート!AA95="","",基本情報入力シート!AA95)</f>
        <v/>
      </c>
      <c r="K66" s="758" t="e">
        <f aca="false">IF(基本情報入力シート!AD95="","",基本情報入力シート!AD95)</f>
        <v>#N/A</v>
      </c>
      <c r="L66" s="748" t="e">
        <f aca="false">IF(G66="","",VLOOKUP(G66,【参考】数式用!$A$3:$C$46,3,FALSE))))</f>
        <v>#N/A</v>
      </c>
      <c r="M66" s="759" t="str">
        <f aca="false">IFERROR(IF(I66="○",ROUNDDOWN(ROUNDDOWN(J66*K66,0)*L66,0),""), "単価未入力")</f>
        <v/>
      </c>
      <c r="N66" s="763"/>
      <c r="O66" s="760"/>
      <c r="P66" s="760"/>
      <c r="Q66" s="761"/>
      <c r="R66" s="761"/>
      <c r="S66" s="762"/>
      <c r="T66" s="1"/>
      <c r="U66" s="753" t="str">
        <f aca="false">IF(AND(M66&lt;&gt;"",AH66="×"),"！複数の交付対象月を選んでいる、交付対象月が選ばれていない又は補助金を申請予定でないのに交付対象月が選ばれています。", "")</f>
        <v/>
      </c>
      <c r="V66" s="753"/>
      <c r="W66" s="753"/>
      <c r="X66" s="753"/>
      <c r="Y66" s="753"/>
      <c r="Z66" s="753"/>
      <c r="AA66" s="753"/>
      <c r="AB66" s="753"/>
      <c r="AC66" s="753"/>
      <c r="AD66" s="753"/>
      <c r="AE66" s="753"/>
      <c r="AG66" s="126" t="str">
        <f aca="false">IF(G66&lt;&gt;"", "色付け", "")</f>
        <v/>
      </c>
      <c r="AH66" s="126" t="str">
        <f aca="false">IF(COUNTIF(N66:Q66, "○")=1, "○", "×")</f>
        <v>×</v>
      </c>
      <c r="AI66" s="754" t="str">
        <f aca="false">D66&amp;I66&amp;R66</f>
        <v/>
      </c>
      <c r="AJ66" s="535" t="str">
        <f aca="false">IF(R66="○", F66, "")</f>
        <v/>
      </c>
    </row>
    <row r="67" customFormat="false" ht="36.75" hidden="false" customHeight="true" outlineLevel="0" collapsed="false">
      <c r="A67" s="755" t="n">
        <f aca="false">A66+1</f>
        <v>57</v>
      </c>
      <c r="B67" s="756" t="str">
        <f aca="false">IF(基本情報入力シート!B96="","",基本情報入力シート!B96)</f>
        <v/>
      </c>
      <c r="C67" s="757" t="str">
        <f aca="false">IF(基本情報入力シート!L96="","",基本情報入力シート!L96)</f>
        <v/>
      </c>
      <c r="D67" s="757" t="str">
        <f aca="false">IF(基本情報入力シート!Q96="","",基本情報入力シート!Q96)</f>
        <v/>
      </c>
      <c r="E67" s="757" t="str">
        <f aca="false">IF(基本情報入力シート!V96="","",基本情報入力シート!V96)</f>
        <v/>
      </c>
      <c r="F67" s="757" t="str">
        <f aca="false">IF(基本情報入力シート!W96="","",基本情報入力シート!W96)</f>
        <v/>
      </c>
      <c r="G67" s="757" t="str">
        <f aca="false">IF(基本情報入力シート!X96="","",基本情報入力シート!X96)</f>
        <v/>
      </c>
      <c r="H67" s="744" t="e">
        <f aca="false">IF(基本情報入力シート!Z96="","",基本情報入力シート!Z96)</f>
        <v>#N/A</v>
      </c>
      <c r="I67" s="745" t="str">
        <f aca="false">IF(基本情報入力シート!AE96&lt;&gt;"", 基本情報入力シート!AE96, "")</f>
        <v/>
      </c>
      <c r="J67" s="746" t="str">
        <f aca="false">IF(基本情報入力シート!AA96="","",基本情報入力シート!AA96)</f>
        <v/>
      </c>
      <c r="K67" s="758" t="e">
        <f aca="false">IF(基本情報入力シート!AD96="","",基本情報入力シート!AD96)</f>
        <v>#N/A</v>
      </c>
      <c r="L67" s="748" t="e">
        <f aca="false">IF(G67="","",VLOOKUP(G67,【参考】数式用!$A$3:$C$46,3,FALSE))))</f>
        <v>#N/A</v>
      </c>
      <c r="M67" s="759" t="str">
        <f aca="false">IFERROR(IF(I67="○",ROUNDDOWN(ROUNDDOWN(J67*K67,0)*L67,0),""), "単価未入力")</f>
        <v/>
      </c>
      <c r="N67" s="763"/>
      <c r="O67" s="760"/>
      <c r="P67" s="760"/>
      <c r="Q67" s="761"/>
      <c r="R67" s="761"/>
      <c r="S67" s="762"/>
      <c r="T67" s="1"/>
      <c r="U67" s="753" t="str">
        <f aca="false">IF(AND(M67&lt;&gt;"",AH67="×"),"！複数の交付対象月を選んでいる、交付対象月が選ばれていない又は補助金を申請予定でないのに交付対象月が選ばれています。", "")</f>
        <v/>
      </c>
      <c r="V67" s="753"/>
      <c r="W67" s="753"/>
      <c r="X67" s="753"/>
      <c r="Y67" s="753"/>
      <c r="Z67" s="753"/>
      <c r="AA67" s="753"/>
      <c r="AB67" s="753"/>
      <c r="AC67" s="753"/>
      <c r="AD67" s="753"/>
      <c r="AE67" s="753"/>
      <c r="AG67" s="126" t="str">
        <f aca="false">IF(G67&lt;&gt;"", "色付け", "")</f>
        <v/>
      </c>
      <c r="AH67" s="126" t="str">
        <f aca="false">IF(COUNTIF(N67:Q67, "○")=1, "○", "×")</f>
        <v>×</v>
      </c>
      <c r="AI67" s="754" t="str">
        <f aca="false">D67&amp;I67&amp;R67</f>
        <v/>
      </c>
      <c r="AJ67" s="535" t="str">
        <f aca="false">IF(R67="○", F67, "")</f>
        <v/>
      </c>
    </row>
    <row r="68" customFormat="false" ht="36.75" hidden="false" customHeight="true" outlineLevel="0" collapsed="false">
      <c r="A68" s="755" t="n">
        <f aca="false">A67+1</f>
        <v>58</v>
      </c>
      <c r="B68" s="756" t="str">
        <f aca="false">IF(基本情報入力シート!B97="","",基本情報入力シート!B97)</f>
        <v/>
      </c>
      <c r="C68" s="757" t="str">
        <f aca="false">IF(基本情報入力シート!L97="","",基本情報入力シート!L97)</f>
        <v/>
      </c>
      <c r="D68" s="757" t="str">
        <f aca="false">IF(基本情報入力シート!Q97="","",基本情報入力シート!Q97)</f>
        <v/>
      </c>
      <c r="E68" s="757" t="str">
        <f aca="false">IF(基本情報入力シート!V97="","",基本情報入力シート!V97)</f>
        <v/>
      </c>
      <c r="F68" s="757" t="str">
        <f aca="false">IF(基本情報入力シート!W97="","",基本情報入力シート!W97)</f>
        <v/>
      </c>
      <c r="G68" s="757" t="str">
        <f aca="false">IF(基本情報入力シート!X97="","",基本情報入力シート!X97)</f>
        <v/>
      </c>
      <c r="H68" s="744" t="e">
        <f aca="false">IF(基本情報入力シート!Z97="","",基本情報入力シート!Z97)</f>
        <v>#N/A</v>
      </c>
      <c r="I68" s="745" t="str">
        <f aca="false">IF(基本情報入力シート!AE97&lt;&gt;"", 基本情報入力シート!AE97, "")</f>
        <v/>
      </c>
      <c r="J68" s="746" t="str">
        <f aca="false">IF(基本情報入力シート!AA97="","",基本情報入力シート!AA97)</f>
        <v/>
      </c>
      <c r="K68" s="758" t="e">
        <f aca="false">IF(基本情報入力シート!AD97="","",基本情報入力シート!AD97)</f>
        <v>#N/A</v>
      </c>
      <c r="L68" s="748" t="e">
        <f aca="false">IF(G68="","",VLOOKUP(G68,【参考】数式用!$A$3:$C$46,3,FALSE))))</f>
        <v>#N/A</v>
      </c>
      <c r="M68" s="759" t="str">
        <f aca="false">IFERROR(IF(I68="○",ROUNDDOWN(ROUNDDOWN(J68*K68,0)*L68,0),""), "単価未入力")</f>
        <v/>
      </c>
      <c r="N68" s="763"/>
      <c r="O68" s="760"/>
      <c r="P68" s="760"/>
      <c r="Q68" s="761"/>
      <c r="R68" s="761"/>
      <c r="S68" s="762"/>
      <c r="T68" s="1"/>
      <c r="U68" s="753" t="str">
        <f aca="false">IF(AND(M68&lt;&gt;"",AH68="×"),"！複数の交付対象月を選んでいる、交付対象月が選ばれていない又は補助金を申請予定でないのに交付対象月が選ばれています。", "")</f>
        <v/>
      </c>
      <c r="V68" s="753"/>
      <c r="W68" s="753"/>
      <c r="X68" s="753"/>
      <c r="Y68" s="753"/>
      <c r="Z68" s="753"/>
      <c r="AA68" s="753"/>
      <c r="AB68" s="753"/>
      <c r="AC68" s="753"/>
      <c r="AD68" s="753"/>
      <c r="AE68" s="753"/>
      <c r="AG68" s="126" t="str">
        <f aca="false">IF(G68&lt;&gt;"", "色付け", "")</f>
        <v/>
      </c>
      <c r="AH68" s="126" t="str">
        <f aca="false">IF(COUNTIF(N68:Q68, "○")=1, "○", "×")</f>
        <v>×</v>
      </c>
      <c r="AI68" s="754" t="str">
        <f aca="false">D68&amp;I68&amp;R68</f>
        <v/>
      </c>
      <c r="AJ68" s="535" t="str">
        <f aca="false">IF(R68="○", F68, "")</f>
        <v/>
      </c>
    </row>
    <row r="69" customFormat="false" ht="36.75" hidden="false" customHeight="true" outlineLevel="0" collapsed="false">
      <c r="A69" s="755" t="n">
        <f aca="false">A68+1</f>
        <v>59</v>
      </c>
      <c r="B69" s="756" t="str">
        <f aca="false">IF(基本情報入力シート!B98="","",基本情報入力シート!B98)</f>
        <v/>
      </c>
      <c r="C69" s="757" t="str">
        <f aca="false">IF(基本情報入力シート!L98="","",基本情報入力シート!L98)</f>
        <v/>
      </c>
      <c r="D69" s="757" t="str">
        <f aca="false">IF(基本情報入力シート!Q98="","",基本情報入力シート!Q98)</f>
        <v/>
      </c>
      <c r="E69" s="757" t="str">
        <f aca="false">IF(基本情報入力シート!V98="","",基本情報入力シート!V98)</f>
        <v/>
      </c>
      <c r="F69" s="757" t="str">
        <f aca="false">IF(基本情報入力シート!W98="","",基本情報入力シート!W98)</f>
        <v/>
      </c>
      <c r="G69" s="757" t="str">
        <f aca="false">IF(基本情報入力シート!X98="","",基本情報入力シート!X98)</f>
        <v/>
      </c>
      <c r="H69" s="744" t="e">
        <f aca="false">IF(基本情報入力シート!Z98="","",基本情報入力シート!Z98)</f>
        <v>#N/A</v>
      </c>
      <c r="I69" s="745" t="str">
        <f aca="false">IF(基本情報入力シート!AE98&lt;&gt;"", 基本情報入力シート!AE98, "")</f>
        <v/>
      </c>
      <c r="J69" s="746" t="str">
        <f aca="false">IF(基本情報入力シート!AA98="","",基本情報入力シート!AA98)</f>
        <v/>
      </c>
      <c r="K69" s="758" t="e">
        <f aca="false">IF(基本情報入力シート!AD98="","",基本情報入力シート!AD98)</f>
        <v>#N/A</v>
      </c>
      <c r="L69" s="748" t="e">
        <f aca="false">IF(G69="","",VLOOKUP(G69,【参考】数式用!$A$3:$C$46,3,FALSE))))</f>
        <v>#N/A</v>
      </c>
      <c r="M69" s="759" t="str">
        <f aca="false">IFERROR(IF(I69="○",ROUNDDOWN(ROUNDDOWN(J69*K69,0)*L69,0),""), "単価未入力")</f>
        <v/>
      </c>
      <c r="N69" s="763"/>
      <c r="O69" s="760"/>
      <c r="P69" s="760"/>
      <c r="Q69" s="761"/>
      <c r="R69" s="761"/>
      <c r="S69" s="762"/>
      <c r="T69" s="1"/>
      <c r="U69" s="753" t="str">
        <f aca="false">IF(AND(M69&lt;&gt;"",AH69="×"),"！複数の交付対象月を選んでいる、交付対象月が選ばれていない又は補助金を申請予定でないのに交付対象月が選ばれています。", "")</f>
        <v/>
      </c>
      <c r="V69" s="753"/>
      <c r="W69" s="753"/>
      <c r="X69" s="753"/>
      <c r="Y69" s="753"/>
      <c r="Z69" s="753"/>
      <c r="AA69" s="753"/>
      <c r="AB69" s="753"/>
      <c r="AC69" s="753"/>
      <c r="AD69" s="753"/>
      <c r="AE69" s="753"/>
      <c r="AG69" s="126" t="str">
        <f aca="false">IF(G69&lt;&gt;"", "色付け", "")</f>
        <v/>
      </c>
      <c r="AH69" s="126" t="str">
        <f aca="false">IF(COUNTIF(N69:Q69, "○")=1, "○", "×")</f>
        <v>×</v>
      </c>
      <c r="AI69" s="754" t="str">
        <f aca="false">D69&amp;I69&amp;R69</f>
        <v/>
      </c>
      <c r="AJ69" s="535" t="str">
        <f aca="false">IF(R69="○", F69, "")</f>
        <v/>
      </c>
    </row>
    <row r="70" customFormat="false" ht="36.75" hidden="false" customHeight="true" outlineLevel="0" collapsed="false">
      <c r="A70" s="755" t="n">
        <f aca="false">A69+1</f>
        <v>60</v>
      </c>
      <c r="B70" s="756" t="str">
        <f aca="false">IF(基本情報入力シート!B99="","",基本情報入力シート!B99)</f>
        <v/>
      </c>
      <c r="C70" s="757" t="str">
        <f aca="false">IF(基本情報入力シート!L99="","",基本情報入力シート!L99)</f>
        <v/>
      </c>
      <c r="D70" s="757" t="str">
        <f aca="false">IF(基本情報入力シート!Q99="","",基本情報入力シート!Q99)</f>
        <v/>
      </c>
      <c r="E70" s="757" t="str">
        <f aca="false">IF(基本情報入力シート!V99="","",基本情報入力シート!V99)</f>
        <v/>
      </c>
      <c r="F70" s="757" t="str">
        <f aca="false">IF(基本情報入力シート!W99="","",基本情報入力シート!W99)</f>
        <v/>
      </c>
      <c r="G70" s="757" t="str">
        <f aca="false">IF(基本情報入力シート!X99="","",基本情報入力シート!X99)</f>
        <v/>
      </c>
      <c r="H70" s="744" t="e">
        <f aca="false">IF(基本情報入力シート!Z99="","",基本情報入力シート!Z99)</f>
        <v>#N/A</v>
      </c>
      <c r="I70" s="745" t="str">
        <f aca="false">IF(基本情報入力シート!AE99&lt;&gt;"", 基本情報入力シート!AE99, "")</f>
        <v/>
      </c>
      <c r="J70" s="746" t="str">
        <f aca="false">IF(基本情報入力シート!AA99="","",基本情報入力シート!AA99)</f>
        <v/>
      </c>
      <c r="K70" s="758" t="e">
        <f aca="false">IF(基本情報入力シート!AD99="","",基本情報入力シート!AD99)</f>
        <v>#N/A</v>
      </c>
      <c r="L70" s="748" t="e">
        <f aca="false">IF(G70="","",VLOOKUP(G70,【参考】数式用!$A$3:$C$46,3,FALSE))))</f>
        <v>#N/A</v>
      </c>
      <c r="M70" s="759" t="str">
        <f aca="false">IFERROR(IF(I70="○",ROUNDDOWN(ROUNDDOWN(J70*K70,0)*L70,0),""), "単価未入力")</f>
        <v/>
      </c>
      <c r="N70" s="763"/>
      <c r="O70" s="760"/>
      <c r="P70" s="760"/>
      <c r="Q70" s="761"/>
      <c r="R70" s="761"/>
      <c r="S70" s="762"/>
      <c r="T70" s="1"/>
      <c r="U70" s="753" t="str">
        <f aca="false">IF(AND(M70&lt;&gt;"",AH70="×"),"！複数の交付対象月を選んでいる、交付対象月が選ばれていない又は補助金を申請予定でないのに交付対象月が選ばれています。", "")</f>
        <v/>
      </c>
      <c r="V70" s="753"/>
      <c r="W70" s="753"/>
      <c r="X70" s="753"/>
      <c r="Y70" s="753"/>
      <c r="Z70" s="753"/>
      <c r="AA70" s="753"/>
      <c r="AB70" s="753"/>
      <c r="AC70" s="753"/>
      <c r="AD70" s="753"/>
      <c r="AE70" s="753"/>
      <c r="AG70" s="126" t="str">
        <f aca="false">IF(G70&lt;&gt;"", "色付け", "")</f>
        <v/>
      </c>
      <c r="AH70" s="126" t="str">
        <f aca="false">IF(COUNTIF(N70:Q70, "○")=1, "○", "×")</f>
        <v>×</v>
      </c>
      <c r="AI70" s="754" t="str">
        <f aca="false">D70&amp;I70&amp;R70</f>
        <v/>
      </c>
      <c r="AJ70" s="535" t="str">
        <f aca="false">IF(R70="○", F70, "")</f>
        <v/>
      </c>
    </row>
    <row r="71" customFormat="false" ht="36.75" hidden="false" customHeight="true" outlineLevel="0" collapsed="false">
      <c r="A71" s="755" t="n">
        <f aca="false">A70+1</f>
        <v>61</v>
      </c>
      <c r="B71" s="756" t="str">
        <f aca="false">IF(基本情報入力シート!B100="","",基本情報入力シート!B100)</f>
        <v/>
      </c>
      <c r="C71" s="757" t="str">
        <f aca="false">IF(基本情報入力シート!L100="","",基本情報入力シート!L100)</f>
        <v/>
      </c>
      <c r="D71" s="757" t="str">
        <f aca="false">IF(基本情報入力シート!Q100="","",基本情報入力シート!Q100)</f>
        <v/>
      </c>
      <c r="E71" s="757" t="str">
        <f aca="false">IF(基本情報入力シート!V100="","",基本情報入力シート!V100)</f>
        <v/>
      </c>
      <c r="F71" s="757" t="str">
        <f aca="false">IF(基本情報入力シート!W100="","",基本情報入力シート!W100)</f>
        <v/>
      </c>
      <c r="G71" s="757" t="str">
        <f aca="false">IF(基本情報入力シート!X100="","",基本情報入力シート!X100)</f>
        <v/>
      </c>
      <c r="H71" s="744" t="e">
        <f aca="false">IF(基本情報入力シート!Z100="","",基本情報入力シート!Z100)</f>
        <v>#N/A</v>
      </c>
      <c r="I71" s="745" t="str">
        <f aca="false">IF(基本情報入力シート!AE100&lt;&gt;"", 基本情報入力シート!AE100, "")</f>
        <v/>
      </c>
      <c r="J71" s="746" t="str">
        <f aca="false">IF(基本情報入力シート!AA100="","",基本情報入力シート!AA100)</f>
        <v/>
      </c>
      <c r="K71" s="758" t="e">
        <f aca="false">IF(基本情報入力シート!AD100="","",基本情報入力シート!AD100)</f>
        <v>#N/A</v>
      </c>
      <c r="L71" s="748" t="e">
        <f aca="false">IF(G71="","",VLOOKUP(G71,【参考】数式用!$A$3:$C$46,3,FALSE))))</f>
        <v>#N/A</v>
      </c>
      <c r="M71" s="759" t="str">
        <f aca="false">IFERROR(IF(I71="○",ROUNDDOWN(ROUNDDOWN(J71*K71,0)*L71,0),""), "単価未入力")</f>
        <v/>
      </c>
      <c r="N71" s="763"/>
      <c r="O71" s="760"/>
      <c r="P71" s="760"/>
      <c r="Q71" s="761"/>
      <c r="R71" s="761"/>
      <c r="S71" s="762"/>
      <c r="T71" s="1"/>
      <c r="U71" s="753" t="str">
        <f aca="false">IF(AND(M71&lt;&gt;"",AH71="×"),"！複数の交付対象月を選んでいる、交付対象月が選ばれていない又は補助金を申請予定でないのに交付対象月が選ばれています。", "")</f>
        <v/>
      </c>
      <c r="V71" s="753"/>
      <c r="W71" s="753"/>
      <c r="X71" s="753"/>
      <c r="Y71" s="753"/>
      <c r="Z71" s="753"/>
      <c r="AA71" s="753"/>
      <c r="AB71" s="753"/>
      <c r="AC71" s="753"/>
      <c r="AD71" s="753"/>
      <c r="AE71" s="753"/>
      <c r="AG71" s="126" t="str">
        <f aca="false">IF(G71&lt;&gt;"", "色付け", "")</f>
        <v/>
      </c>
      <c r="AH71" s="126" t="str">
        <f aca="false">IF(COUNTIF(N71:Q71, "○")=1, "○", "×")</f>
        <v>×</v>
      </c>
      <c r="AI71" s="754" t="str">
        <f aca="false">D71&amp;I71&amp;R71</f>
        <v/>
      </c>
      <c r="AJ71" s="535" t="str">
        <f aca="false">IF(R71="○", F71, "")</f>
        <v/>
      </c>
    </row>
    <row r="72" customFormat="false" ht="36.75" hidden="false" customHeight="true" outlineLevel="0" collapsed="false">
      <c r="A72" s="755" t="n">
        <f aca="false">A71+1</f>
        <v>62</v>
      </c>
      <c r="B72" s="756" t="str">
        <f aca="false">IF(基本情報入力シート!B101="","",基本情報入力シート!B101)</f>
        <v/>
      </c>
      <c r="C72" s="757" t="str">
        <f aca="false">IF(基本情報入力シート!L101="","",基本情報入力シート!L101)</f>
        <v/>
      </c>
      <c r="D72" s="757" t="str">
        <f aca="false">IF(基本情報入力シート!Q101="","",基本情報入力シート!Q101)</f>
        <v/>
      </c>
      <c r="E72" s="757" t="str">
        <f aca="false">IF(基本情報入力シート!V101="","",基本情報入力シート!V101)</f>
        <v/>
      </c>
      <c r="F72" s="757" t="str">
        <f aca="false">IF(基本情報入力シート!W101="","",基本情報入力シート!W101)</f>
        <v/>
      </c>
      <c r="G72" s="757" t="str">
        <f aca="false">IF(基本情報入力シート!X101="","",基本情報入力シート!X101)</f>
        <v/>
      </c>
      <c r="H72" s="744" t="e">
        <f aca="false">IF(基本情報入力シート!Z101="","",基本情報入力シート!Z101)</f>
        <v>#N/A</v>
      </c>
      <c r="I72" s="745" t="str">
        <f aca="false">IF(基本情報入力シート!AE101&lt;&gt;"", 基本情報入力シート!AE101, "")</f>
        <v/>
      </c>
      <c r="J72" s="746" t="str">
        <f aca="false">IF(基本情報入力シート!AA101="","",基本情報入力シート!AA101)</f>
        <v/>
      </c>
      <c r="K72" s="758" t="e">
        <f aca="false">IF(基本情報入力シート!AD101="","",基本情報入力シート!AD101)</f>
        <v>#N/A</v>
      </c>
      <c r="L72" s="748" t="e">
        <f aca="false">IF(G72="","",VLOOKUP(G72,【参考】数式用!$A$3:$C$46,3,FALSE))))</f>
        <v>#N/A</v>
      </c>
      <c r="M72" s="759" t="str">
        <f aca="false">IFERROR(IF(I72="○",ROUNDDOWN(ROUNDDOWN(J72*K72,0)*L72,0),""), "単価未入力")</f>
        <v/>
      </c>
      <c r="N72" s="763"/>
      <c r="O72" s="760"/>
      <c r="P72" s="760"/>
      <c r="Q72" s="761"/>
      <c r="R72" s="761"/>
      <c r="S72" s="762"/>
      <c r="T72" s="1"/>
      <c r="U72" s="753" t="str">
        <f aca="false">IF(AND(M72&lt;&gt;"",AH72="×"),"！複数の交付対象月を選んでいる、交付対象月が選ばれていない又は補助金を申請予定でないのに交付対象月が選ばれています。", "")</f>
        <v/>
      </c>
      <c r="V72" s="753"/>
      <c r="W72" s="753"/>
      <c r="X72" s="753"/>
      <c r="Y72" s="753"/>
      <c r="Z72" s="753"/>
      <c r="AA72" s="753"/>
      <c r="AB72" s="753"/>
      <c r="AC72" s="753"/>
      <c r="AD72" s="753"/>
      <c r="AE72" s="753"/>
      <c r="AG72" s="126" t="str">
        <f aca="false">IF(G72&lt;&gt;"", "色付け", "")</f>
        <v/>
      </c>
      <c r="AH72" s="126" t="str">
        <f aca="false">IF(COUNTIF(N72:Q72, "○")=1, "○", "×")</f>
        <v>×</v>
      </c>
      <c r="AI72" s="754" t="str">
        <f aca="false">D72&amp;I72&amp;R72</f>
        <v/>
      </c>
      <c r="AJ72" s="535" t="str">
        <f aca="false">IF(R72="○", F72, "")</f>
        <v/>
      </c>
    </row>
    <row r="73" customFormat="false" ht="36.75" hidden="false" customHeight="true" outlineLevel="0" collapsed="false">
      <c r="A73" s="755" t="n">
        <f aca="false">A72+1</f>
        <v>63</v>
      </c>
      <c r="B73" s="756" t="str">
        <f aca="false">IF(基本情報入力シート!B102="","",基本情報入力シート!B102)</f>
        <v/>
      </c>
      <c r="C73" s="757" t="str">
        <f aca="false">IF(基本情報入力シート!L102="","",基本情報入力シート!L102)</f>
        <v/>
      </c>
      <c r="D73" s="757" t="str">
        <f aca="false">IF(基本情報入力シート!Q102="","",基本情報入力シート!Q102)</f>
        <v/>
      </c>
      <c r="E73" s="757" t="str">
        <f aca="false">IF(基本情報入力シート!V102="","",基本情報入力シート!V102)</f>
        <v/>
      </c>
      <c r="F73" s="757" t="str">
        <f aca="false">IF(基本情報入力シート!W102="","",基本情報入力シート!W102)</f>
        <v/>
      </c>
      <c r="G73" s="757" t="str">
        <f aca="false">IF(基本情報入力シート!X102="","",基本情報入力シート!X102)</f>
        <v/>
      </c>
      <c r="H73" s="744" t="e">
        <f aca="false">IF(基本情報入力シート!Z102="","",基本情報入力シート!Z102)</f>
        <v>#N/A</v>
      </c>
      <c r="I73" s="745" t="str">
        <f aca="false">IF(基本情報入力シート!AE102&lt;&gt;"", 基本情報入力シート!AE102, "")</f>
        <v/>
      </c>
      <c r="J73" s="746" t="str">
        <f aca="false">IF(基本情報入力シート!AA102="","",基本情報入力シート!AA102)</f>
        <v/>
      </c>
      <c r="K73" s="758" t="e">
        <f aca="false">IF(基本情報入力シート!AD102="","",基本情報入力シート!AD102)</f>
        <v>#N/A</v>
      </c>
      <c r="L73" s="748" t="e">
        <f aca="false">IF(G73="","",VLOOKUP(G73,【参考】数式用!$A$3:$C$46,3,FALSE))))</f>
        <v>#N/A</v>
      </c>
      <c r="M73" s="759" t="str">
        <f aca="false">IFERROR(IF(I73="○",ROUNDDOWN(ROUNDDOWN(J73*K73,0)*L73,0),""), "単価未入力")</f>
        <v/>
      </c>
      <c r="N73" s="763"/>
      <c r="O73" s="760"/>
      <c r="P73" s="760"/>
      <c r="Q73" s="761"/>
      <c r="R73" s="761"/>
      <c r="S73" s="762"/>
      <c r="T73" s="1"/>
      <c r="U73" s="753" t="str">
        <f aca="false">IF(AND(M73&lt;&gt;"",AH73="×"),"！複数の交付対象月を選んでいる、交付対象月が選ばれていない又は補助金を申請予定でないのに交付対象月が選ばれています。", "")</f>
        <v/>
      </c>
      <c r="V73" s="753"/>
      <c r="W73" s="753"/>
      <c r="X73" s="753"/>
      <c r="Y73" s="753"/>
      <c r="Z73" s="753"/>
      <c r="AA73" s="753"/>
      <c r="AB73" s="753"/>
      <c r="AC73" s="753"/>
      <c r="AD73" s="753"/>
      <c r="AE73" s="753"/>
      <c r="AG73" s="126" t="str">
        <f aca="false">IF(G73&lt;&gt;"", "色付け", "")</f>
        <v/>
      </c>
      <c r="AH73" s="126" t="str">
        <f aca="false">IF(COUNTIF(N73:Q73, "○")=1, "○", "×")</f>
        <v>×</v>
      </c>
      <c r="AI73" s="754" t="str">
        <f aca="false">D73&amp;I73&amp;R73</f>
        <v/>
      </c>
      <c r="AJ73" s="535" t="str">
        <f aca="false">IF(R73="○", F73, "")</f>
        <v/>
      </c>
    </row>
    <row r="74" customFormat="false" ht="36.75" hidden="false" customHeight="true" outlineLevel="0" collapsed="false">
      <c r="A74" s="755" t="n">
        <f aca="false">A73+1</f>
        <v>64</v>
      </c>
      <c r="B74" s="756" t="str">
        <f aca="false">IF(基本情報入力シート!B103="","",基本情報入力シート!B103)</f>
        <v/>
      </c>
      <c r="C74" s="757" t="str">
        <f aca="false">IF(基本情報入力シート!L103="","",基本情報入力シート!L103)</f>
        <v/>
      </c>
      <c r="D74" s="757" t="str">
        <f aca="false">IF(基本情報入力シート!Q103="","",基本情報入力シート!Q103)</f>
        <v/>
      </c>
      <c r="E74" s="757" t="str">
        <f aca="false">IF(基本情報入力シート!V103="","",基本情報入力シート!V103)</f>
        <v/>
      </c>
      <c r="F74" s="757" t="str">
        <f aca="false">IF(基本情報入力シート!W103="","",基本情報入力シート!W103)</f>
        <v/>
      </c>
      <c r="G74" s="757" t="str">
        <f aca="false">IF(基本情報入力シート!X103="","",基本情報入力シート!X103)</f>
        <v/>
      </c>
      <c r="H74" s="744" t="e">
        <f aca="false">IF(基本情報入力シート!Z103="","",基本情報入力シート!Z103)</f>
        <v>#N/A</v>
      </c>
      <c r="I74" s="745" t="str">
        <f aca="false">IF(基本情報入力シート!AE103&lt;&gt;"", 基本情報入力シート!AE103, "")</f>
        <v/>
      </c>
      <c r="J74" s="746" t="str">
        <f aca="false">IF(基本情報入力シート!AA103="","",基本情報入力シート!AA103)</f>
        <v/>
      </c>
      <c r="K74" s="758" t="e">
        <f aca="false">IF(基本情報入力シート!AD103="","",基本情報入力シート!AD103)</f>
        <v>#N/A</v>
      </c>
      <c r="L74" s="748" t="e">
        <f aca="false">IF(G74="","",VLOOKUP(G74,【参考】数式用!$A$3:$C$46,3,FALSE))))</f>
        <v>#N/A</v>
      </c>
      <c r="M74" s="759" t="str">
        <f aca="false">IFERROR(IF(I74="○",ROUNDDOWN(ROUNDDOWN(J74*K74,0)*L74,0),""), "単価未入力")</f>
        <v/>
      </c>
      <c r="N74" s="763"/>
      <c r="O74" s="760"/>
      <c r="P74" s="760"/>
      <c r="Q74" s="761"/>
      <c r="R74" s="761"/>
      <c r="S74" s="762"/>
      <c r="T74" s="1"/>
      <c r="U74" s="753" t="str">
        <f aca="false">IF(AND(M74&lt;&gt;"",AH74="×"),"！複数の交付対象月を選んでいる、交付対象月が選ばれていない又は補助金を申請予定でないのに交付対象月が選ばれています。", "")</f>
        <v/>
      </c>
      <c r="V74" s="753"/>
      <c r="W74" s="753"/>
      <c r="X74" s="753"/>
      <c r="Y74" s="753"/>
      <c r="Z74" s="753"/>
      <c r="AA74" s="753"/>
      <c r="AB74" s="753"/>
      <c r="AC74" s="753"/>
      <c r="AD74" s="753"/>
      <c r="AE74" s="753"/>
      <c r="AG74" s="126" t="str">
        <f aca="false">IF(G74&lt;&gt;"", "色付け", "")</f>
        <v/>
      </c>
      <c r="AH74" s="126" t="str">
        <f aca="false">IF(COUNTIF(N74:Q74, "○")=1, "○", "×")</f>
        <v>×</v>
      </c>
      <c r="AI74" s="754" t="str">
        <f aca="false">D74&amp;I74&amp;R74</f>
        <v/>
      </c>
      <c r="AJ74" s="535" t="str">
        <f aca="false">IF(R74="○", F74, "")</f>
        <v/>
      </c>
    </row>
    <row r="75" customFormat="false" ht="36.75" hidden="false" customHeight="true" outlineLevel="0" collapsed="false">
      <c r="A75" s="755" t="n">
        <f aca="false">A74+1</f>
        <v>65</v>
      </c>
      <c r="B75" s="756" t="str">
        <f aca="false">IF(基本情報入力シート!B104="","",基本情報入力シート!B104)</f>
        <v/>
      </c>
      <c r="C75" s="757" t="str">
        <f aca="false">IF(基本情報入力シート!L104="","",基本情報入力シート!L104)</f>
        <v/>
      </c>
      <c r="D75" s="757" t="str">
        <f aca="false">IF(基本情報入力シート!Q104="","",基本情報入力シート!Q104)</f>
        <v/>
      </c>
      <c r="E75" s="757" t="str">
        <f aca="false">IF(基本情報入力シート!V104="","",基本情報入力シート!V104)</f>
        <v/>
      </c>
      <c r="F75" s="757" t="str">
        <f aca="false">IF(基本情報入力シート!W104="","",基本情報入力シート!W104)</f>
        <v/>
      </c>
      <c r="G75" s="757" t="str">
        <f aca="false">IF(基本情報入力シート!X104="","",基本情報入力シート!X104)</f>
        <v/>
      </c>
      <c r="H75" s="744" t="e">
        <f aca="false">IF(基本情報入力シート!Z104="","",基本情報入力シート!Z104)</f>
        <v>#N/A</v>
      </c>
      <c r="I75" s="745" t="str">
        <f aca="false">IF(基本情報入力シート!AE104&lt;&gt;"", 基本情報入力シート!AE104, "")</f>
        <v/>
      </c>
      <c r="J75" s="746" t="str">
        <f aca="false">IF(基本情報入力シート!AA104="","",基本情報入力シート!AA104)</f>
        <v/>
      </c>
      <c r="K75" s="758" t="e">
        <f aca="false">IF(基本情報入力シート!AD104="","",基本情報入力シート!AD104)</f>
        <v>#N/A</v>
      </c>
      <c r="L75" s="748" t="e">
        <f aca="false">IF(G75="","",VLOOKUP(G75,【参考】数式用!$A$3:$C$46,3,FALSE))))</f>
        <v>#N/A</v>
      </c>
      <c r="M75" s="759" t="str">
        <f aca="false">IFERROR(IF(I75="○",ROUNDDOWN(ROUNDDOWN(J75*K75,0)*L75,0),""), "単価未入力")</f>
        <v/>
      </c>
      <c r="N75" s="763"/>
      <c r="O75" s="760"/>
      <c r="P75" s="760"/>
      <c r="Q75" s="761"/>
      <c r="R75" s="761"/>
      <c r="S75" s="762"/>
      <c r="T75" s="1"/>
      <c r="U75" s="753" t="str">
        <f aca="false">IF(AND(M75&lt;&gt;"",AH75="×"),"！複数の交付対象月を選んでいる、交付対象月が選ばれていない又は補助金を申請予定でないのに交付対象月が選ばれています。", "")</f>
        <v/>
      </c>
      <c r="V75" s="753"/>
      <c r="W75" s="753"/>
      <c r="X75" s="753"/>
      <c r="Y75" s="753"/>
      <c r="Z75" s="753"/>
      <c r="AA75" s="753"/>
      <c r="AB75" s="753"/>
      <c r="AC75" s="753"/>
      <c r="AD75" s="753"/>
      <c r="AE75" s="753"/>
      <c r="AG75" s="126" t="str">
        <f aca="false">IF(G75&lt;&gt;"", "色付け", "")</f>
        <v/>
      </c>
      <c r="AH75" s="126" t="str">
        <f aca="false">IF(COUNTIF(N75:Q75, "○")=1, "○", "×")</f>
        <v>×</v>
      </c>
      <c r="AI75" s="754" t="str">
        <f aca="false">D75&amp;I75&amp;R75</f>
        <v/>
      </c>
      <c r="AJ75" s="535" t="str">
        <f aca="false">IF(R75="○", F75, "")</f>
        <v/>
      </c>
    </row>
    <row r="76" customFormat="false" ht="36.75" hidden="false" customHeight="true" outlineLevel="0" collapsed="false">
      <c r="A76" s="755" t="n">
        <f aca="false">A75+1</f>
        <v>66</v>
      </c>
      <c r="B76" s="756" t="str">
        <f aca="false">IF(基本情報入力シート!B105="","",基本情報入力シート!B105)</f>
        <v/>
      </c>
      <c r="C76" s="757" t="str">
        <f aca="false">IF(基本情報入力シート!L105="","",基本情報入力シート!L105)</f>
        <v/>
      </c>
      <c r="D76" s="757" t="str">
        <f aca="false">IF(基本情報入力シート!Q105="","",基本情報入力シート!Q105)</f>
        <v/>
      </c>
      <c r="E76" s="757" t="str">
        <f aca="false">IF(基本情報入力シート!V105="","",基本情報入力シート!V105)</f>
        <v/>
      </c>
      <c r="F76" s="757" t="str">
        <f aca="false">IF(基本情報入力シート!W105="","",基本情報入力シート!W105)</f>
        <v/>
      </c>
      <c r="G76" s="757" t="str">
        <f aca="false">IF(基本情報入力シート!X105="","",基本情報入力シート!X105)</f>
        <v/>
      </c>
      <c r="H76" s="744" t="e">
        <f aca="false">IF(基本情報入力シート!Z105="","",基本情報入力シート!Z105)</f>
        <v>#N/A</v>
      </c>
      <c r="I76" s="745" t="str">
        <f aca="false">IF(基本情報入力シート!AE105&lt;&gt;"", 基本情報入力シート!AE105, "")</f>
        <v/>
      </c>
      <c r="J76" s="746" t="str">
        <f aca="false">IF(基本情報入力シート!AA105="","",基本情報入力シート!AA105)</f>
        <v/>
      </c>
      <c r="K76" s="758" t="e">
        <f aca="false">IF(基本情報入力シート!AD105="","",基本情報入力シート!AD105)</f>
        <v>#N/A</v>
      </c>
      <c r="L76" s="748" t="e">
        <f aca="false">IF(G76="","",VLOOKUP(G76,【参考】数式用!$A$3:$C$46,3,FALSE))))</f>
        <v>#N/A</v>
      </c>
      <c r="M76" s="759" t="str">
        <f aca="false">IFERROR(IF(I76="○",ROUNDDOWN(ROUNDDOWN(J76*K76,0)*L76,0),""), "単価未入力")</f>
        <v/>
      </c>
      <c r="N76" s="763"/>
      <c r="O76" s="760"/>
      <c r="P76" s="760"/>
      <c r="Q76" s="761"/>
      <c r="R76" s="761"/>
      <c r="S76" s="762"/>
      <c r="T76" s="1"/>
      <c r="U76" s="753" t="str">
        <f aca="false">IF(AND(M76&lt;&gt;"",AH76="×"),"！複数の交付対象月を選んでいる、交付対象月が選ばれていない又は補助金を申請予定でないのに交付対象月が選ばれています。", "")</f>
        <v/>
      </c>
      <c r="V76" s="753"/>
      <c r="W76" s="753"/>
      <c r="X76" s="753"/>
      <c r="Y76" s="753"/>
      <c r="Z76" s="753"/>
      <c r="AA76" s="753"/>
      <c r="AB76" s="753"/>
      <c r="AC76" s="753"/>
      <c r="AD76" s="753"/>
      <c r="AE76" s="753"/>
      <c r="AG76" s="126" t="str">
        <f aca="false">IF(G76&lt;&gt;"", "色付け", "")</f>
        <v/>
      </c>
      <c r="AH76" s="126" t="str">
        <f aca="false">IF(COUNTIF(N76:Q76, "○")=1, "○", "×")</f>
        <v>×</v>
      </c>
      <c r="AI76" s="754" t="str">
        <f aca="false">D76&amp;I76&amp;R76</f>
        <v/>
      </c>
      <c r="AJ76" s="535" t="str">
        <f aca="false">IF(R76="○", F76, "")</f>
        <v/>
      </c>
    </row>
    <row r="77" customFormat="false" ht="36.75" hidden="false" customHeight="true" outlineLevel="0" collapsed="false">
      <c r="A77" s="755" t="n">
        <f aca="false">A76+1</f>
        <v>67</v>
      </c>
      <c r="B77" s="756" t="str">
        <f aca="false">IF(基本情報入力シート!B106="","",基本情報入力シート!B106)</f>
        <v/>
      </c>
      <c r="C77" s="757" t="str">
        <f aca="false">IF(基本情報入力シート!L106="","",基本情報入力シート!L106)</f>
        <v/>
      </c>
      <c r="D77" s="757" t="str">
        <f aca="false">IF(基本情報入力シート!Q106="","",基本情報入力シート!Q106)</f>
        <v/>
      </c>
      <c r="E77" s="757" t="str">
        <f aca="false">IF(基本情報入力シート!V106="","",基本情報入力シート!V106)</f>
        <v/>
      </c>
      <c r="F77" s="757" t="str">
        <f aca="false">IF(基本情報入力シート!W106="","",基本情報入力シート!W106)</f>
        <v/>
      </c>
      <c r="G77" s="757" t="str">
        <f aca="false">IF(基本情報入力シート!X106="","",基本情報入力シート!X106)</f>
        <v/>
      </c>
      <c r="H77" s="744" t="e">
        <f aca="false">IF(基本情報入力シート!Z106="","",基本情報入力シート!Z106)</f>
        <v>#N/A</v>
      </c>
      <c r="I77" s="745" t="str">
        <f aca="false">IF(基本情報入力シート!AE106&lt;&gt;"", 基本情報入力シート!AE106, "")</f>
        <v/>
      </c>
      <c r="J77" s="746" t="str">
        <f aca="false">IF(基本情報入力シート!AA106="","",基本情報入力シート!AA106)</f>
        <v/>
      </c>
      <c r="K77" s="758" t="e">
        <f aca="false">IF(基本情報入力シート!AD106="","",基本情報入力シート!AD106)</f>
        <v>#N/A</v>
      </c>
      <c r="L77" s="748" t="e">
        <f aca="false">IF(G77="","",VLOOKUP(G77,【参考】数式用!$A$3:$C$46,3,FALSE))))</f>
        <v>#N/A</v>
      </c>
      <c r="M77" s="759" t="str">
        <f aca="false">IFERROR(IF(I77="○",ROUNDDOWN(ROUNDDOWN(J77*K77,0)*L77,0),""), "単価未入力")</f>
        <v/>
      </c>
      <c r="N77" s="763"/>
      <c r="O77" s="760"/>
      <c r="P77" s="760"/>
      <c r="Q77" s="761"/>
      <c r="R77" s="761"/>
      <c r="S77" s="762"/>
      <c r="T77" s="1"/>
      <c r="U77" s="753" t="str">
        <f aca="false">IF(AND(M77&lt;&gt;"",AH77="×"),"！複数の交付対象月を選んでいる、交付対象月が選ばれていない又は補助金を申請予定でないのに交付対象月が選ばれています。", "")</f>
        <v/>
      </c>
      <c r="V77" s="753"/>
      <c r="W77" s="753"/>
      <c r="X77" s="753"/>
      <c r="Y77" s="753"/>
      <c r="Z77" s="753"/>
      <c r="AA77" s="753"/>
      <c r="AB77" s="753"/>
      <c r="AC77" s="753"/>
      <c r="AD77" s="753"/>
      <c r="AE77" s="753"/>
      <c r="AG77" s="126" t="str">
        <f aca="false">IF(G77&lt;&gt;"", "色付け", "")</f>
        <v/>
      </c>
      <c r="AH77" s="126" t="str">
        <f aca="false">IF(COUNTIF(N77:Q77, "○")=1, "○", "×")</f>
        <v>×</v>
      </c>
      <c r="AI77" s="754" t="str">
        <f aca="false">D77&amp;I77&amp;R77</f>
        <v/>
      </c>
      <c r="AJ77" s="535" t="str">
        <f aca="false">IF(R77="○", F77, "")</f>
        <v/>
      </c>
    </row>
    <row r="78" customFormat="false" ht="36.75" hidden="false" customHeight="true" outlineLevel="0" collapsed="false">
      <c r="A78" s="755" t="n">
        <f aca="false">A77+1</f>
        <v>68</v>
      </c>
      <c r="B78" s="756" t="str">
        <f aca="false">IF(基本情報入力シート!B107="","",基本情報入力シート!B107)</f>
        <v/>
      </c>
      <c r="C78" s="757" t="str">
        <f aca="false">IF(基本情報入力シート!L107="","",基本情報入力シート!L107)</f>
        <v/>
      </c>
      <c r="D78" s="757" t="str">
        <f aca="false">IF(基本情報入力シート!Q107="","",基本情報入力シート!Q107)</f>
        <v/>
      </c>
      <c r="E78" s="757" t="str">
        <f aca="false">IF(基本情報入力シート!V107="","",基本情報入力シート!V107)</f>
        <v/>
      </c>
      <c r="F78" s="757" t="str">
        <f aca="false">IF(基本情報入力シート!W107="","",基本情報入力シート!W107)</f>
        <v/>
      </c>
      <c r="G78" s="757" t="str">
        <f aca="false">IF(基本情報入力シート!X107="","",基本情報入力シート!X107)</f>
        <v/>
      </c>
      <c r="H78" s="744" t="e">
        <f aca="false">IF(基本情報入力シート!Z107="","",基本情報入力シート!Z107)</f>
        <v>#N/A</v>
      </c>
      <c r="I78" s="745" t="str">
        <f aca="false">IF(基本情報入力シート!AE107&lt;&gt;"", 基本情報入力シート!AE107, "")</f>
        <v/>
      </c>
      <c r="J78" s="746" t="str">
        <f aca="false">IF(基本情報入力シート!AA107="","",基本情報入力シート!AA107)</f>
        <v/>
      </c>
      <c r="K78" s="758" t="e">
        <f aca="false">IF(基本情報入力シート!AD107="","",基本情報入力シート!AD107)</f>
        <v>#N/A</v>
      </c>
      <c r="L78" s="748" t="e">
        <f aca="false">IF(G78="","",VLOOKUP(G78,【参考】数式用!$A$3:$C$46,3,FALSE))))</f>
        <v>#N/A</v>
      </c>
      <c r="M78" s="759" t="str">
        <f aca="false">IFERROR(IF(I78="○",ROUNDDOWN(ROUNDDOWN(J78*K78,0)*L78,0),""), "単価未入力")</f>
        <v/>
      </c>
      <c r="N78" s="763"/>
      <c r="O78" s="760"/>
      <c r="P78" s="760"/>
      <c r="Q78" s="761"/>
      <c r="R78" s="761"/>
      <c r="S78" s="762"/>
      <c r="T78" s="1"/>
      <c r="U78" s="753" t="str">
        <f aca="false">IF(AND(M78&lt;&gt;"",AH78="×"),"！複数の交付対象月を選んでいる、交付対象月が選ばれていない又は補助金を申請予定でないのに交付対象月が選ばれています。", "")</f>
        <v/>
      </c>
      <c r="V78" s="753"/>
      <c r="W78" s="753"/>
      <c r="X78" s="753"/>
      <c r="Y78" s="753"/>
      <c r="Z78" s="753"/>
      <c r="AA78" s="753"/>
      <c r="AB78" s="753"/>
      <c r="AC78" s="753"/>
      <c r="AD78" s="753"/>
      <c r="AE78" s="753"/>
      <c r="AG78" s="126" t="str">
        <f aca="false">IF(G78&lt;&gt;"", "色付け", "")</f>
        <v/>
      </c>
      <c r="AH78" s="126" t="str">
        <f aca="false">IF(COUNTIF(N78:Q78, "○")=1, "○", "×")</f>
        <v>×</v>
      </c>
      <c r="AI78" s="754" t="str">
        <f aca="false">D78&amp;I78&amp;R78</f>
        <v/>
      </c>
      <c r="AJ78" s="535" t="str">
        <f aca="false">IF(R78="○", F78, "")</f>
        <v/>
      </c>
    </row>
    <row r="79" customFormat="false" ht="36.75" hidden="false" customHeight="true" outlineLevel="0" collapsed="false">
      <c r="A79" s="755" t="n">
        <f aca="false">A78+1</f>
        <v>69</v>
      </c>
      <c r="B79" s="756" t="str">
        <f aca="false">IF(基本情報入力シート!B108="","",基本情報入力シート!B108)</f>
        <v/>
      </c>
      <c r="C79" s="757" t="str">
        <f aca="false">IF(基本情報入力シート!L108="","",基本情報入力シート!L108)</f>
        <v/>
      </c>
      <c r="D79" s="757" t="str">
        <f aca="false">IF(基本情報入力シート!Q108="","",基本情報入力シート!Q108)</f>
        <v/>
      </c>
      <c r="E79" s="757" t="str">
        <f aca="false">IF(基本情報入力シート!V108="","",基本情報入力シート!V108)</f>
        <v/>
      </c>
      <c r="F79" s="757" t="str">
        <f aca="false">IF(基本情報入力シート!W108="","",基本情報入力シート!W108)</f>
        <v/>
      </c>
      <c r="G79" s="757" t="str">
        <f aca="false">IF(基本情報入力シート!X108="","",基本情報入力シート!X108)</f>
        <v/>
      </c>
      <c r="H79" s="744" t="e">
        <f aca="false">IF(基本情報入力シート!Z108="","",基本情報入力シート!Z108)</f>
        <v>#N/A</v>
      </c>
      <c r="I79" s="745" t="str">
        <f aca="false">IF(基本情報入力シート!AE108&lt;&gt;"", 基本情報入力シート!AE108, "")</f>
        <v/>
      </c>
      <c r="J79" s="746" t="str">
        <f aca="false">IF(基本情報入力シート!AA108="","",基本情報入力シート!AA108)</f>
        <v/>
      </c>
      <c r="K79" s="758" t="e">
        <f aca="false">IF(基本情報入力シート!AD108="","",基本情報入力シート!AD108)</f>
        <v>#N/A</v>
      </c>
      <c r="L79" s="748" t="e">
        <f aca="false">IF(G79="","",VLOOKUP(G79,【参考】数式用!$A$3:$C$46,3,FALSE))))</f>
        <v>#N/A</v>
      </c>
      <c r="M79" s="759" t="str">
        <f aca="false">IFERROR(IF(I79="○",ROUNDDOWN(ROUNDDOWN(J79*K79,0)*L79,0),""), "単価未入力")</f>
        <v/>
      </c>
      <c r="N79" s="763"/>
      <c r="O79" s="760"/>
      <c r="P79" s="760"/>
      <c r="Q79" s="761"/>
      <c r="R79" s="761"/>
      <c r="S79" s="762"/>
      <c r="T79" s="1"/>
      <c r="U79" s="753" t="str">
        <f aca="false">IF(AND(M79&lt;&gt;"",AH79="×"),"！複数の交付対象月を選んでいる、交付対象月が選ばれていない又は補助金を申請予定でないのに交付対象月が選ばれています。", "")</f>
        <v/>
      </c>
      <c r="V79" s="753"/>
      <c r="W79" s="753"/>
      <c r="X79" s="753"/>
      <c r="Y79" s="753"/>
      <c r="Z79" s="753"/>
      <c r="AA79" s="753"/>
      <c r="AB79" s="753"/>
      <c r="AC79" s="753"/>
      <c r="AD79" s="753"/>
      <c r="AE79" s="753"/>
      <c r="AG79" s="126" t="str">
        <f aca="false">IF(G79&lt;&gt;"", "色付け", "")</f>
        <v/>
      </c>
      <c r="AH79" s="126" t="str">
        <f aca="false">IF(COUNTIF(N79:Q79, "○")=1, "○", "×")</f>
        <v>×</v>
      </c>
      <c r="AI79" s="754" t="str">
        <f aca="false">D79&amp;I79&amp;R79</f>
        <v/>
      </c>
      <c r="AJ79" s="535" t="str">
        <f aca="false">IF(R79="○", F79, "")</f>
        <v/>
      </c>
    </row>
    <row r="80" customFormat="false" ht="36.75" hidden="false" customHeight="true" outlineLevel="0" collapsed="false">
      <c r="A80" s="755" t="n">
        <f aca="false">A79+1</f>
        <v>70</v>
      </c>
      <c r="B80" s="756" t="str">
        <f aca="false">IF(基本情報入力シート!B109="","",基本情報入力シート!B109)</f>
        <v/>
      </c>
      <c r="C80" s="757" t="str">
        <f aca="false">IF(基本情報入力シート!L109="","",基本情報入力シート!L109)</f>
        <v/>
      </c>
      <c r="D80" s="757" t="str">
        <f aca="false">IF(基本情報入力シート!Q109="","",基本情報入力シート!Q109)</f>
        <v/>
      </c>
      <c r="E80" s="757" t="str">
        <f aca="false">IF(基本情報入力シート!V109="","",基本情報入力シート!V109)</f>
        <v/>
      </c>
      <c r="F80" s="757" t="str">
        <f aca="false">IF(基本情報入力シート!W109="","",基本情報入力シート!W109)</f>
        <v/>
      </c>
      <c r="G80" s="757" t="str">
        <f aca="false">IF(基本情報入力シート!X109="","",基本情報入力シート!X109)</f>
        <v/>
      </c>
      <c r="H80" s="744" t="e">
        <f aca="false">IF(基本情報入力シート!Z109="","",基本情報入力シート!Z109)</f>
        <v>#N/A</v>
      </c>
      <c r="I80" s="745" t="str">
        <f aca="false">IF(基本情報入力シート!AE109&lt;&gt;"", 基本情報入力シート!AE109, "")</f>
        <v/>
      </c>
      <c r="J80" s="746" t="str">
        <f aca="false">IF(基本情報入力シート!AA109="","",基本情報入力シート!AA109)</f>
        <v/>
      </c>
      <c r="K80" s="758" t="e">
        <f aca="false">IF(基本情報入力シート!AD109="","",基本情報入力シート!AD109)</f>
        <v>#N/A</v>
      </c>
      <c r="L80" s="748" t="e">
        <f aca="false">IF(G80="","",VLOOKUP(G80,【参考】数式用!$A$3:$C$46,3,FALSE))))</f>
        <v>#N/A</v>
      </c>
      <c r="M80" s="759" t="str">
        <f aca="false">IFERROR(IF(I80="○",ROUNDDOWN(ROUNDDOWN(J80*K80,0)*L80,0),""), "単価未入力")</f>
        <v/>
      </c>
      <c r="N80" s="763"/>
      <c r="O80" s="760"/>
      <c r="P80" s="760"/>
      <c r="Q80" s="761"/>
      <c r="R80" s="761"/>
      <c r="S80" s="762"/>
      <c r="T80" s="1"/>
      <c r="U80" s="753" t="str">
        <f aca="false">IF(AND(M80&lt;&gt;"",AH80="×"),"！複数の交付対象月を選んでいる、交付対象月が選ばれていない又は補助金を申請予定でないのに交付対象月が選ばれています。", "")</f>
        <v/>
      </c>
      <c r="V80" s="753"/>
      <c r="W80" s="753"/>
      <c r="X80" s="753"/>
      <c r="Y80" s="753"/>
      <c r="Z80" s="753"/>
      <c r="AA80" s="753"/>
      <c r="AB80" s="753"/>
      <c r="AC80" s="753"/>
      <c r="AD80" s="753"/>
      <c r="AE80" s="753"/>
      <c r="AG80" s="126" t="str">
        <f aca="false">IF(G80&lt;&gt;"", "色付け", "")</f>
        <v/>
      </c>
      <c r="AH80" s="126" t="str">
        <f aca="false">IF(COUNTIF(N80:Q80, "○")=1, "○", "×")</f>
        <v>×</v>
      </c>
      <c r="AI80" s="754" t="str">
        <f aca="false">D80&amp;I80&amp;R80</f>
        <v/>
      </c>
      <c r="AJ80" s="535" t="str">
        <f aca="false">IF(R80="○", F80, "")</f>
        <v/>
      </c>
    </row>
    <row r="81" customFormat="false" ht="36.75" hidden="false" customHeight="true" outlineLevel="0" collapsed="false">
      <c r="A81" s="755" t="n">
        <f aca="false">A80+1</f>
        <v>71</v>
      </c>
      <c r="B81" s="756" t="str">
        <f aca="false">IF(基本情報入力シート!B110="","",基本情報入力シート!B110)</f>
        <v/>
      </c>
      <c r="C81" s="757" t="str">
        <f aca="false">IF(基本情報入力シート!L110="","",基本情報入力シート!L110)</f>
        <v/>
      </c>
      <c r="D81" s="757" t="str">
        <f aca="false">IF(基本情報入力シート!Q110="","",基本情報入力シート!Q110)</f>
        <v/>
      </c>
      <c r="E81" s="757" t="str">
        <f aca="false">IF(基本情報入力シート!V110="","",基本情報入力シート!V110)</f>
        <v/>
      </c>
      <c r="F81" s="757" t="str">
        <f aca="false">IF(基本情報入力シート!W110="","",基本情報入力シート!W110)</f>
        <v/>
      </c>
      <c r="G81" s="757" t="str">
        <f aca="false">IF(基本情報入力シート!X110="","",基本情報入力シート!X110)</f>
        <v/>
      </c>
      <c r="H81" s="744" t="e">
        <f aca="false">IF(基本情報入力シート!Z110="","",基本情報入力シート!Z110)</f>
        <v>#N/A</v>
      </c>
      <c r="I81" s="745" t="str">
        <f aca="false">IF(基本情報入力シート!AE110&lt;&gt;"", 基本情報入力シート!AE110, "")</f>
        <v/>
      </c>
      <c r="J81" s="746" t="str">
        <f aca="false">IF(基本情報入力シート!AA110="","",基本情報入力シート!AA110)</f>
        <v/>
      </c>
      <c r="K81" s="758" t="e">
        <f aca="false">IF(基本情報入力シート!AD110="","",基本情報入力シート!AD110)</f>
        <v>#N/A</v>
      </c>
      <c r="L81" s="748" t="e">
        <f aca="false">IF(G81="","",VLOOKUP(G81,【参考】数式用!$A$3:$C$46,3,FALSE))))</f>
        <v>#N/A</v>
      </c>
      <c r="M81" s="759" t="str">
        <f aca="false">IFERROR(IF(I81="○",ROUNDDOWN(ROUNDDOWN(J81*K81,0)*L81,0),""), "単価未入力")</f>
        <v/>
      </c>
      <c r="N81" s="763"/>
      <c r="O81" s="760"/>
      <c r="P81" s="760"/>
      <c r="Q81" s="761"/>
      <c r="R81" s="761"/>
      <c r="S81" s="762"/>
      <c r="T81" s="1"/>
      <c r="U81" s="753" t="str">
        <f aca="false">IF(AND(M81&lt;&gt;"",AH81="×"),"！複数の交付対象月を選んでいる、交付対象月が選ばれていない又は補助金を申請予定でないのに交付対象月が選ばれています。", "")</f>
        <v/>
      </c>
      <c r="V81" s="753"/>
      <c r="W81" s="753"/>
      <c r="X81" s="753"/>
      <c r="Y81" s="753"/>
      <c r="Z81" s="753"/>
      <c r="AA81" s="753"/>
      <c r="AB81" s="753"/>
      <c r="AC81" s="753"/>
      <c r="AD81" s="753"/>
      <c r="AE81" s="753"/>
      <c r="AG81" s="126" t="str">
        <f aca="false">IF(G81&lt;&gt;"", "色付け", "")</f>
        <v/>
      </c>
      <c r="AH81" s="126" t="str">
        <f aca="false">IF(COUNTIF(N81:Q81, "○")=1, "○", "×")</f>
        <v>×</v>
      </c>
      <c r="AI81" s="754" t="str">
        <f aca="false">D81&amp;I81&amp;R81</f>
        <v/>
      </c>
      <c r="AJ81" s="535" t="str">
        <f aca="false">IF(R81="○", F81, "")</f>
        <v/>
      </c>
    </row>
    <row r="82" customFormat="false" ht="36.75" hidden="false" customHeight="true" outlineLevel="0" collapsed="false">
      <c r="A82" s="755" t="n">
        <f aca="false">A81+1</f>
        <v>72</v>
      </c>
      <c r="B82" s="756" t="str">
        <f aca="false">IF(基本情報入力シート!B111="","",基本情報入力シート!B111)</f>
        <v/>
      </c>
      <c r="C82" s="757" t="str">
        <f aca="false">IF(基本情報入力シート!L111="","",基本情報入力シート!L111)</f>
        <v/>
      </c>
      <c r="D82" s="757" t="str">
        <f aca="false">IF(基本情報入力シート!Q111="","",基本情報入力シート!Q111)</f>
        <v/>
      </c>
      <c r="E82" s="757" t="str">
        <f aca="false">IF(基本情報入力シート!V111="","",基本情報入力シート!V111)</f>
        <v/>
      </c>
      <c r="F82" s="757" t="str">
        <f aca="false">IF(基本情報入力シート!W111="","",基本情報入力シート!W111)</f>
        <v/>
      </c>
      <c r="G82" s="757" t="str">
        <f aca="false">IF(基本情報入力シート!X111="","",基本情報入力シート!X111)</f>
        <v/>
      </c>
      <c r="H82" s="744" t="e">
        <f aca="false">IF(基本情報入力シート!Z111="","",基本情報入力シート!Z111)</f>
        <v>#N/A</v>
      </c>
      <c r="I82" s="745" t="str">
        <f aca="false">IF(基本情報入力シート!AE111&lt;&gt;"", 基本情報入力シート!AE111, "")</f>
        <v/>
      </c>
      <c r="J82" s="746" t="str">
        <f aca="false">IF(基本情報入力シート!AA111="","",基本情報入力シート!AA111)</f>
        <v/>
      </c>
      <c r="K82" s="758" t="e">
        <f aca="false">IF(基本情報入力シート!AD111="","",基本情報入力シート!AD111)</f>
        <v>#N/A</v>
      </c>
      <c r="L82" s="748" t="e">
        <f aca="false">IF(G82="","",VLOOKUP(G82,【参考】数式用!$A$3:$C$46,3,FALSE))))</f>
        <v>#N/A</v>
      </c>
      <c r="M82" s="759" t="str">
        <f aca="false">IFERROR(IF(I82="○",ROUNDDOWN(ROUNDDOWN(J82*K82,0)*L82,0),""), "単価未入力")</f>
        <v/>
      </c>
      <c r="N82" s="763"/>
      <c r="O82" s="760"/>
      <c r="P82" s="760"/>
      <c r="Q82" s="761"/>
      <c r="R82" s="761"/>
      <c r="S82" s="762"/>
      <c r="T82" s="1"/>
      <c r="U82" s="753" t="str">
        <f aca="false">IF(AND(M82&lt;&gt;"",AH82="×"),"！複数の交付対象月を選んでいる、交付対象月が選ばれていない又は補助金を申請予定でないのに交付対象月が選ばれています。", "")</f>
        <v/>
      </c>
      <c r="V82" s="753"/>
      <c r="W82" s="753"/>
      <c r="X82" s="753"/>
      <c r="Y82" s="753"/>
      <c r="Z82" s="753"/>
      <c r="AA82" s="753"/>
      <c r="AB82" s="753"/>
      <c r="AC82" s="753"/>
      <c r="AD82" s="753"/>
      <c r="AE82" s="753"/>
      <c r="AG82" s="126" t="str">
        <f aca="false">IF(G82&lt;&gt;"", "色付け", "")</f>
        <v/>
      </c>
      <c r="AH82" s="126" t="str">
        <f aca="false">IF(COUNTIF(N82:Q82, "○")=1, "○", "×")</f>
        <v>×</v>
      </c>
      <c r="AI82" s="754" t="str">
        <f aca="false">D82&amp;I82&amp;R82</f>
        <v/>
      </c>
      <c r="AJ82" s="535" t="str">
        <f aca="false">IF(R82="○", F82, "")</f>
        <v/>
      </c>
    </row>
    <row r="83" customFormat="false" ht="36.75" hidden="false" customHeight="true" outlineLevel="0" collapsed="false">
      <c r="A83" s="755" t="n">
        <f aca="false">A82+1</f>
        <v>73</v>
      </c>
      <c r="B83" s="756" t="str">
        <f aca="false">IF(基本情報入力シート!B112="","",基本情報入力シート!B112)</f>
        <v/>
      </c>
      <c r="C83" s="757" t="str">
        <f aca="false">IF(基本情報入力シート!L112="","",基本情報入力シート!L112)</f>
        <v/>
      </c>
      <c r="D83" s="757" t="str">
        <f aca="false">IF(基本情報入力シート!Q112="","",基本情報入力シート!Q112)</f>
        <v/>
      </c>
      <c r="E83" s="757" t="str">
        <f aca="false">IF(基本情報入力シート!V112="","",基本情報入力シート!V112)</f>
        <v/>
      </c>
      <c r="F83" s="757" t="str">
        <f aca="false">IF(基本情報入力シート!W112="","",基本情報入力シート!W112)</f>
        <v/>
      </c>
      <c r="G83" s="757" t="str">
        <f aca="false">IF(基本情報入力シート!X112="","",基本情報入力シート!X112)</f>
        <v/>
      </c>
      <c r="H83" s="744" t="e">
        <f aca="false">IF(基本情報入力シート!Z112="","",基本情報入力シート!Z112)</f>
        <v>#N/A</v>
      </c>
      <c r="I83" s="745" t="str">
        <f aca="false">IF(基本情報入力シート!AE112&lt;&gt;"", 基本情報入力シート!AE112, "")</f>
        <v/>
      </c>
      <c r="J83" s="746" t="str">
        <f aca="false">IF(基本情報入力シート!AA112="","",基本情報入力シート!AA112)</f>
        <v/>
      </c>
      <c r="K83" s="758" t="e">
        <f aca="false">IF(基本情報入力シート!AD112="","",基本情報入力シート!AD112)</f>
        <v>#N/A</v>
      </c>
      <c r="L83" s="748" t="e">
        <f aca="false">IF(G83="","",VLOOKUP(G83,【参考】数式用!$A$3:$C$46,3,FALSE))))</f>
        <v>#N/A</v>
      </c>
      <c r="M83" s="759" t="str">
        <f aca="false">IFERROR(IF(I83="○",ROUNDDOWN(ROUNDDOWN(J83*K83,0)*L83,0),""), "単価未入力")</f>
        <v/>
      </c>
      <c r="N83" s="763"/>
      <c r="O83" s="760"/>
      <c r="P83" s="760"/>
      <c r="Q83" s="761"/>
      <c r="R83" s="761"/>
      <c r="S83" s="762"/>
      <c r="T83" s="1"/>
      <c r="U83" s="753" t="str">
        <f aca="false">IF(AND(M83&lt;&gt;"",AH83="×"),"！複数の交付対象月を選んでいる、交付対象月が選ばれていない又は補助金を申請予定でないのに交付対象月が選ばれています。", "")</f>
        <v/>
      </c>
      <c r="V83" s="753"/>
      <c r="W83" s="753"/>
      <c r="X83" s="753"/>
      <c r="Y83" s="753"/>
      <c r="Z83" s="753"/>
      <c r="AA83" s="753"/>
      <c r="AB83" s="753"/>
      <c r="AC83" s="753"/>
      <c r="AD83" s="753"/>
      <c r="AE83" s="753"/>
      <c r="AG83" s="126" t="str">
        <f aca="false">IF(G83&lt;&gt;"", "色付け", "")</f>
        <v/>
      </c>
      <c r="AH83" s="126" t="str">
        <f aca="false">IF(COUNTIF(N83:Q83, "○")=1, "○", "×")</f>
        <v>×</v>
      </c>
      <c r="AI83" s="754" t="str">
        <f aca="false">D83&amp;I83&amp;R83</f>
        <v/>
      </c>
      <c r="AJ83" s="535" t="str">
        <f aca="false">IF(R83="○", F83, "")</f>
        <v/>
      </c>
    </row>
    <row r="84" customFormat="false" ht="36.75" hidden="false" customHeight="true" outlineLevel="0" collapsed="false">
      <c r="A84" s="755" t="n">
        <f aca="false">A83+1</f>
        <v>74</v>
      </c>
      <c r="B84" s="756" t="str">
        <f aca="false">IF(基本情報入力シート!B113="","",基本情報入力シート!B113)</f>
        <v/>
      </c>
      <c r="C84" s="757" t="str">
        <f aca="false">IF(基本情報入力シート!L113="","",基本情報入力シート!L113)</f>
        <v/>
      </c>
      <c r="D84" s="757" t="str">
        <f aca="false">IF(基本情報入力シート!Q113="","",基本情報入力シート!Q113)</f>
        <v/>
      </c>
      <c r="E84" s="757" t="str">
        <f aca="false">IF(基本情報入力シート!V113="","",基本情報入力シート!V113)</f>
        <v/>
      </c>
      <c r="F84" s="757" t="str">
        <f aca="false">IF(基本情報入力シート!W113="","",基本情報入力シート!W113)</f>
        <v/>
      </c>
      <c r="G84" s="757" t="str">
        <f aca="false">IF(基本情報入力シート!X113="","",基本情報入力シート!X113)</f>
        <v/>
      </c>
      <c r="H84" s="744" t="e">
        <f aca="false">IF(基本情報入力シート!Z113="","",基本情報入力シート!Z113)</f>
        <v>#N/A</v>
      </c>
      <c r="I84" s="745" t="str">
        <f aca="false">IF(基本情報入力シート!AE113&lt;&gt;"", 基本情報入力シート!AE113, "")</f>
        <v/>
      </c>
      <c r="J84" s="746" t="str">
        <f aca="false">IF(基本情報入力シート!AA113="","",基本情報入力シート!AA113)</f>
        <v/>
      </c>
      <c r="K84" s="758" t="e">
        <f aca="false">IF(基本情報入力シート!AD113="","",基本情報入力シート!AD113)</f>
        <v>#N/A</v>
      </c>
      <c r="L84" s="748" t="e">
        <f aca="false">IF(G84="","",VLOOKUP(G84,【参考】数式用!$A$3:$C$46,3,FALSE))))</f>
        <v>#N/A</v>
      </c>
      <c r="M84" s="759" t="str">
        <f aca="false">IFERROR(IF(I84="○",ROUNDDOWN(ROUNDDOWN(J84*K84,0)*L84,0),""), "単価未入力")</f>
        <v/>
      </c>
      <c r="N84" s="763"/>
      <c r="O84" s="760"/>
      <c r="P84" s="760"/>
      <c r="Q84" s="761"/>
      <c r="R84" s="761"/>
      <c r="S84" s="762"/>
      <c r="T84" s="1"/>
      <c r="U84" s="753" t="str">
        <f aca="false">IF(AND(M84&lt;&gt;"",AH84="×"),"！複数の交付対象月を選んでいる、交付対象月が選ばれていない又は補助金を申請予定でないのに交付対象月が選ばれています。", "")</f>
        <v/>
      </c>
      <c r="V84" s="753"/>
      <c r="W84" s="753"/>
      <c r="X84" s="753"/>
      <c r="Y84" s="753"/>
      <c r="Z84" s="753"/>
      <c r="AA84" s="753"/>
      <c r="AB84" s="753"/>
      <c r="AC84" s="753"/>
      <c r="AD84" s="753"/>
      <c r="AE84" s="753"/>
      <c r="AG84" s="126" t="str">
        <f aca="false">IF(G84&lt;&gt;"", "色付け", "")</f>
        <v/>
      </c>
      <c r="AH84" s="126" t="str">
        <f aca="false">IF(COUNTIF(N84:Q84, "○")=1, "○", "×")</f>
        <v>×</v>
      </c>
      <c r="AI84" s="754" t="str">
        <f aca="false">D84&amp;I84&amp;R84</f>
        <v/>
      </c>
      <c r="AJ84" s="535" t="str">
        <f aca="false">IF(R84="○", F84, "")</f>
        <v/>
      </c>
    </row>
    <row r="85" customFormat="false" ht="36.75" hidden="false" customHeight="true" outlineLevel="0" collapsed="false">
      <c r="A85" s="755" t="n">
        <f aca="false">A84+1</f>
        <v>75</v>
      </c>
      <c r="B85" s="756" t="str">
        <f aca="false">IF(基本情報入力シート!B114="","",基本情報入力シート!B114)</f>
        <v/>
      </c>
      <c r="C85" s="757" t="str">
        <f aca="false">IF(基本情報入力シート!L114="","",基本情報入力シート!L114)</f>
        <v/>
      </c>
      <c r="D85" s="757" t="str">
        <f aca="false">IF(基本情報入力シート!Q114="","",基本情報入力シート!Q114)</f>
        <v/>
      </c>
      <c r="E85" s="757" t="str">
        <f aca="false">IF(基本情報入力シート!V114="","",基本情報入力シート!V114)</f>
        <v/>
      </c>
      <c r="F85" s="757" t="str">
        <f aca="false">IF(基本情報入力シート!W114="","",基本情報入力シート!W114)</f>
        <v/>
      </c>
      <c r="G85" s="757" t="str">
        <f aca="false">IF(基本情報入力シート!X114="","",基本情報入力シート!X114)</f>
        <v/>
      </c>
      <c r="H85" s="744" t="e">
        <f aca="false">IF(基本情報入力シート!Z114="","",基本情報入力シート!Z114)</f>
        <v>#N/A</v>
      </c>
      <c r="I85" s="745" t="str">
        <f aca="false">IF(基本情報入力シート!AE114&lt;&gt;"", 基本情報入力シート!AE114, "")</f>
        <v/>
      </c>
      <c r="J85" s="746" t="str">
        <f aca="false">IF(基本情報入力シート!AA114="","",基本情報入力シート!AA114)</f>
        <v/>
      </c>
      <c r="K85" s="758" t="e">
        <f aca="false">IF(基本情報入力シート!AD114="","",基本情報入力シート!AD114)</f>
        <v>#N/A</v>
      </c>
      <c r="L85" s="748" t="e">
        <f aca="false">IF(G85="","",VLOOKUP(G85,【参考】数式用!$A$3:$C$46,3,FALSE))))</f>
        <v>#N/A</v>
      </c>
      <c r="M85" s="759" t="str">
        <f aca="false">IFERROR(IF(I85="○",ROUNDDOWN(ROUNDDOWN(J85*K85,0)*L85,0),""), "単価未入力")</f>
        <v/>
      </c>
      <c r="N85" s="763"/>
      <c r="O85" s="760"/>
      <c r="P85" s="760"/>
      <c r="Q85" s="761"/>
      <c r="R85" s="761"/>
      <c r="S85" s="762"/>
      <c r="T85" s="1"/>
      <c r="U85" s="753" t="str">
        <f aca="false">IF(AND(M85&lt;&gt;"",AH85="×"),"！複数の交付対象月を選んでいる、交付対象月が選ばれていない又は補助金を申請予定でないのに交付対象月が選ばれています。", "")</f>
        <v/>
      </c>
      <c r="V85" s="753"/>
      <c r="W85" s="753"/>
      <c r="X85" s="753"/>
      <c r="Y85" s="753"/>
      <c r="Z85" s="753"/>
      <c r="AA85" s="753"/>
      <c r="AB85" s="753"/>
      <c r="AC85" s="753"/>
      <c r="AD85" s="753"/>
      <c r="AE85" s="753"/>
      <c r="AG85" s="126" t="str">
        <f aca="false">IF(G85&lt;&gt;"", "色付け", "")</f>
        <v/>
      </c>
      <c r="AH85" s="126" t="str">
        <f aca="false">IF(COUNTIF(N85:Q85, "○")=1, "○", "×")</f>
        <v>×</v>
      </c>
      <c r="AI85" s="754" t="str">
        <f aca="false">D85&amp;I85&amp;R85</f>
        <v/>
      </c>
      <c r="AJ85" s="535" t="str">
        <f aca="false">IF(R85="○", F85, "")</f>
        <v/>
      </c>
    </row>
    <row r="86" customFormat="false" ht="36.75" hidden="false" customHeight="true" outlineLevel="0" collapsed="false">
      <c r="A86" s="755" t="n">
        <f aca="false">A85+1</f>
        <v>76</v>
      </c>
      <c r="B86" s="756" t="str">
        <f aca="false">IF(基本情報入力シート!B115="","",基本情報入力シート!B115)</f>
        <v/>
      </c>
      <c r="C86" s="757" t="str">
        <f aca="false">IF(基本情報入力シート!L115="","",基本情報入力シート!L115)</f>
        <v/>
      </c>
      <c r="D86" s="757" t="str">
        <f aca="false">IF(基本情報入力シート!Q115="","",基本情報入力シート!Q115)</f>
        <v/>
      </c>
      <c r="E86" s="757" t="str">
        <f aca="false">IF(基本情報入力シート!V115="","",基本情報入力シート!V115)</f>
        <v/>
      </c>
      <c r="F86" s="757" t="str">
        <f aca="false">IF(基本情報入力シート!W115="","",基本情報入力シート!W115)</f>
        <v/>
      </c>
      <c r="G86" s="757" t="str">
        <f aca="false">IF(基本情報入力シート!X115="","",基本情報入力シート!X115)</f>
        <v/>
      </c>
      <c r="H86" s="744" t="e">
        <f aca="false">IF(基本情報入力シート!Z115="","",基本情報入力シート!Z115)</f>
        <v>#N/A</v>
      </c>
      <c r="I86" s="745" t="str">
        <f aca="false">IF(基本情報入力シート!AE115&lt;&gt;"", 基本情報入力シート!AE115, "")</f>
        <v/>
      </c>
      <c r="J86" s="746" t="str">
        <f aca="false">IF(基本情報入力シート!AA115="","",基本情報入力シート!AA115)</f>
        <v/>
      </c>
      <c r="K86" s="758" t="e">
        <f aca="false">IF(基本情報入力シート!AD115="","",基本情報入力シート!AD115)</f>
        <v>#N/A</v>
      </c>
      <c r="L86" s="748" t="e">
        <f aca="false">IF(G86="","",VLOOKUP(G86,【参考】数式用!$A$3:$C$46,3,FALSE))))</f>
        <v>#N/A</v>
      </c>
      <c r="M86" s="759" t="str">
        <f aca="false">IFERROR(IF(I86="○",ROUNDDOWN(ROUNDDOWN(J86*K86,0)*L86,0),""), "単価未入力")</f>
        <v/>
      </c>
      <c r="N86" s="763"/>
      <c r="O86" s="760"/>
      <c r="P86" s="760"/>
      <c r="Q86" s="761"/>
      <c r="R86" s="761"/>
      <c r="S86" s="762"/>
      <c r="T86" s="1"/>
      <c r="U86" s="753" t="str">
        <f aca="false">IF(AND(M86&lt;&gt;"",AH86="×"),"！複数の交付対象月を選んでいる、交付対象月が選ばれていない又は補助金を申請予定でないのに交付対象月が選ばれています。", "")</f>
        <v/>
      </c>
      <c r="V86" s="753"/>
      <c r="W86" s="753"/>
      <c r="X86" s="753"/>
      <c r="Y86" s="753"/>
      <c r="Z86" s="753"/>
      <c r="AA86" s="753"/>
      <c r="AB86" s="753"/>
      <c r="AC86" s="753"/>
      <c r="AD86" s="753"/>
      <c r="AE86" s="753"/>
      <c r="AG86" s="126" t="str">
        <f aca="false">IF(G86&lt;&gt;"", "色付け", "")</f>
        <v/>
      </c>
      <c r="AH86" s="126" t="str">
        <f aca="false">IF(COUNTIF(N86:Q86, "○")=1, "○", "×")</f>
        <v>×</v>
      </c>
      <c r="AI86" s="754" t="str">
        <f aca="false">D86&amp;I86&amp;R86</f>
        <v/>
      </c>
      <c r="AJ86" s="535" t="str">
        <f aca="false">IF(R86="○", F86, "")</f>
        <v/>
      </c>
    </row>
    <row r="87" customFormat="false" ht="36.75" hidden="false" customHeight="true" outlineLevel="0" collapsed="false">
      <c r="A87" s="755" t="n">
        <f aca="false">A86+1</f>
        <v>77</v>
      </c>
      <c r="B87" s="756" t="str">
        <f aca="false">IF(基本情報入力シート!B116="","",基本情報入力シート!B116)</f>
        <v/>
      </c>
      <c r="C87" s="757" t="str">
        <f aca="false">IF(基本情報入力シート!L116="","",基本情報入力シート!L116)</f>
        <v/>
      </c>
      <c r="D87" s="757" t="str">
        <f aca="false">IF(基本情報入力シート!Q116="","",基本情報入力シート!Q116)</f>
        <v/>
      </c>
      <c r="E87" s="757" t="str">
        <f aca="false">IF(基本情報入力シート!V116="","",基本情報入力シート!V116)</f>
        <v/>
      </c>
      <c r="F87" s="757" t="str">
        <f aca="false">IF(基本情報入力シート!W116="","",基本情報入力シート!W116)</f>
        <v/>
      </c>
      <c r="G87" s="757" t="str">
        <f aca="false">IF(基本情報入力シート!X116="","",基本情報入力シート!X116)</f>
        <v/>
      </c>
      <c r="H87" s="744" t="e">
        <f aca="false">IF(基本情報入力シート!Z116="","",基本情報入力シート!Z116)</f>
        <v>#N/A</v>
      </c>
      <c r="I87" s="745" t="str">
        <f aca="false">IF(基本情報入力シート!AE116&lt;&gt;"", 基本情報入力シート!AE116, "")</f>
        <v/>
      </c>
      <c r="J87" s="746" t="str">
        <f aca="false">IF(基本情報入力シート!AA116="","",基本情報入力シート!AA116)</f>
        <v/>
      </c>
      <c r="K87" s="758" t="e">
        <f aca="false">IF(基本情報入力シート!AD116="","",基本情報入力シート!AD116)</f>
        <v>#N/A</v>
      </c>
      <c r="L87" s="748" t="e">
        <f aca="false">IF(G87="","",VLOOKUP(G87,【参考】数式用!$A$3:$C$46,3,FALSE))))</f>
        <v>#N/A</v>
      </c>
      <c r="M87" s="759" t="str">
        <f aca="false">IFERROR(IF(I87="○",ROUNDDOWN(ROUNDDOWN(J87*K87,0)*L87,0),""), "単価未入力")</f>
        <v/>
      </c>
      <c r="N87" s="763"/>
      <c r="O87" s="760"/>
      <c r="P87" s="760"/>
      <c r="Q87" s="761"/>
      <c r="R87" s="761"/>
      <c r="S87" s="762"/>
      <c r="T87" s="1"/>
      <c r="U87" s="753" t="str">
        <f aca="false">IF(AND(M87&lt;&gt;"",AH87="×"),"！複数の交付対象月を選んでいる、交付対象月が選ばれていない又は補助金を申請予定でないのに交付対象月が選ばれています。", "")</f>
        <v/>
      </c>
      <c r="V87" s="753"/>
      <c r="W87" s="753"/>
      <c r="X87" s="753"/>
      <c r="Y87" s="753"/>
      <c r="Z87" s="753"/>
      <c r="AA87" s="753"/>
      <c r="AB87" s="753"/>
      <c r="AC87" s="753"/>
      <c r="AD87" s="753"/>
      <c r="AE87" s="753"/>
      <c r="AG87" s="126" t="str">
        <f aca="false">IF(G87&lt;&gt;"", "色付け", "")</f>
        <v/>
      </c>
      <c r="AH87" s="126" t="str">
        <f aca="false">IF(COUNTIF(N87:Q87, "○")=1, "○", "×")</f>
        <v>×</v>
      </c>
      <c r="AI87" s="754" t="str">
        <f aca="false">D87&amp;I87&amp;R87</f>
        <v/>
      </c>
      <c r="AJ87" s="535" t="str">
        <f aca="false">IF(R87="○", F87, "")</f>
        <v/>
      </c>
    </row>
    <row r="88" customFormat="false" ht="36.75" hidden="false" customHeight="true" outlineLevel="0" collapsed="false">
      <c r="A88" s="755" t="n">
        <f aca="false">A87+1</f>
        <v>78</v>
      </c>
      <c r="B88" s="756" t="str">
        <f aca="false">IF(基本情報入力シート!B117="","",基本情報入力シート!B117)</f>
        <v/>
      </c>
      <c r="C88" s="757" t="str">
        <f aca="false">IF(基本情報入力シート!L117="","",基本情報入力シート!L117)</f>
        <v/>
      </c>
      <c r="D88" s="757" t="str">
        <f aca="false">IF(基本情報入力シート!Q117="","",基本情報入力シート!Q117)</f>
        <v/>
      </c>
      <c r="E88" s="757" t="str">
        <f aca="false">IF(基本情報入力シート!V117="","",基本情報入力シート!V117)</f>
        <v/>
      </c>
      <c r="F88" s="757" t="str">
        <f aca="false">IF(基本情報入力シート!W117="","",基本情報入力シート!W117)</f>
        <v/>
      </c>
      <c r="G88" s="757" t="str">
        <f aca="false">IF(基本情報入力シート!X117="","",基本情報入力シート!X117)</f>
        <v/>
      </c>
      <c r="H88" s="744" t="e">
        <f aca="false">IF(基本情報入力シート!Z117="","",基本情報入力シート!Z117)</f>
        <v>#N/A</v>
      </c>
      <c r="I88" s="745" t="str">
        <f aca="false">IF(基本情報入力シート!AE117&lt;&gt;"", 基本情報入力シート!AE117, "")</f>
        <v/>
      </c>
      <c r="J88" s="746" t="str">
        <f aca="false">IF(基本情報入力シート!AA117="","",基本情報入力シート!AA117)</f>
        <v/>
      </c>
      <c r="K88" s="758" t="e">
        <f aca="false">IF(基本情報入力シート!AD117="","",基本情報入力シート!AD117)</f>
        <v>#N/A</v>
      </c>
      <c r="L88" s="748" t="e">
        <f aca="false">IF(G88="","",VLOOKUP(G88,【参考】数式用!$A$3:$C$46,3,FALSE))))</f>
        <v>#N/A</v>
      </c>
      <c r="M88" s="759" t="str">
        <f aca="false">IFERROR(IF(I88="○",ROUNDDOWN(ROUNDDOWN(J88*K88,0)*L88,0),""), "単価未入力")</f>
        <v/>
      </c>
      <c r="N88" s="763"/>
      <c r="O88" s="760"/>
      <c r="P88" s="760"/>
      <c r="Q88" s="761"/>
      <c r="R88" s="761"/>
      <c r="S88" s="762"/>
      <c r="T88" s="1"/>
      <c r="U88" s="753" t="str">
        <f aca="false">IF(AND(M88&lt;&gt;"",AH88="×"),"！複数の交付対象月を選んでいる、交付対象月が選ばれていない又は補助金を申請予定でないのに交付対象月が選ばれています。", "")</f>
        <v/>
      </c>
      <c r="V88" s="753"/>
      <c r="W88" s="753"/>
      <c r="X88" s="753"/>
      <c r="Y88" s="753"/>
      <c r="Z88" s="753"/>
      <c r="AA88" s="753"/>
      <c r="AB88" s="753"/>
      <c r="AC88" s="753"/>
      <c r="AD88" s="753"/>
      <c r="AE88" s="753"/>
      <c r="AG88" s="126" t="str">
        <f aca="false">IF(G88&lt;&gt;"", "色付け", "")</f>
        <v/>
      </c>
      <c r="AH88" s="126" t="str">
        <f aca="false">IF(COUNTIF(N88:Q88, "○")=1, "○", "×")</f>
        <v>×</v>
      </c>
      <c r="AI88" s="754" t="str">
        <f aca="false">D88&amp;I88&amp;R88</f>
        <v/>
      </c>
      <c r="AJ88" s="535" t="str">
        <f aca="false">IF(R88="○", F88, "")</f>
        <v/>
      </c>
    </row>
    <row r="89" customFormat="false" ht="36.75" hidden="false" customHeight="true" outlineLevel="0" collapsed="false">
      <c r="A89" s="755" t="n">
        <f aca="false">A88+1</f>
        <v>79</v>
      </c>
      <c r="B89" s="756" t="str">
        <f aca="false">IF(基本情報入力シート!B118="","",基本情報入力シート!B118)</f>
        <v/>
      </c>
      <c r="C89" s="757" t="str">
        <f aca="false">IF(基本情報入力シート!L118="","",基本情報入力シート!L118)</f>
        <v/>
      </c>
      <c r="D89" s="757" t="str">
        <f aca="false">IF(基本情報入力シート!Q118="","",基本情報入力シート!Q118)</f>
        <v/>
      </c>
      <c r="E89" s="757" t="str">
        <f aca="false">IF(基本情報入力シート!V118="","",基本情報入力シート!V118)</f>
        <v/>
      </c>
      <c r="F89" s="757" t="str">
        <f aca="false">IF(基本情報入力シート!W118="","",基本情報入力シート!W118)</f>
        <v/>
      </c>
      <c r="G89" s="757" t="str">
        <f aca="false">IF(基本情報入力シート!X118="","",基本情報入力シート!X118)</f>
        <v/>
      </c>
      <c r="H89" s="744" t="e">
        <f aca="false">IF(基本情報入力シート!Z118="","",基本情報入力シート!Z118)</f>
        <v>#N/A</v>
      </c>
      <c r="I89" s="745" t="str">
        <f aca="false">IF(基本情報入力シート!AE118&lt;&gt;"", 基本情報入力シート!AE118, "")</f>
        <v/>
      </c>
      <c r="J89" s="746" t="str">
        <f aca="false">IF(基本情報入力シート!AA118="","",基本情報入力シート!AA118)</f>
        <v/>
      </c>
      <c r="K89" s="758" t="e">
        <f aca="false">IF(基本情報入力シート!AD118="","",基本情報入力シート!AD118)</f>
        <v>#N/A</v>
      </c>
      <c r="L89" s="748" t="e">
        <f aca="false">IF(G89="","",VLOOKUP(G89,【参考】数式用!$A$3:$C$46,3,FALSE))))</f>
        <v>#N/A</v>
      </c>
      <c r="M89" s="759" t="str">
        <f aca="false">IFERROR(IF(I89="○",ROUNDDOWN(ROUNDDOWN(J89*K89,0)*L89,0),""), "単価未入力")</f>
        <v/>
      </c>
      <c r="N89" s="763"/>
      <c r="O89" s="760"/>
      <c r="P89" s="760"/>
      <c r="Q89" s="761"/>
      <c r="R89" s="761"/>
      <c r="S89" s="762"/>
      <c r="T89" s="1"/>
      <c r="U89" s="753" t="str">
        <f aca="false">IF(AND(M89&lt;&gt;"",AH89="×"),"！複数の交付対象月を選んでいる、交付対象月が選ばれていない又は補助金を申請予定でないのに交付対象月が選ばれています。", "")</f>
        <v/>
      </c>
      <c r="V89" s="753"/>
      <c r="W89" s="753"/>
      <c r="X89" s="753"/>
      <c r="Y89" s="753"/>
      <c r="Z89" s="753"/>
      <c r="AA89" s="753"/>
      <c r="AB89" s="753"/>
      <c r="AC89" s="753"/>
      <c r="AD89" s="753"/>
      <c r="AE89" s="753"/>
      <c r="AG89" s="126" t="str">
        <f aca="false">IF(G89&lt;&gt;"", "色付け", "")</f>
        <v/>
      </c>
      <c r="AH89" s="126" t="str">
        <f aca="false">IF(COUNTIF(N89:Q89, "○")=1, "○", "×")</f>
        <v>×</v>
      </c>
      <c r="AI89" s="754" t="str">
        <f aca="false">D89&amp;I89&amp;R89</f>
        <v/>
      </c>
      <c r="AJ89" s="535" t="str">
        <f aca="false">IF(R89="○", F89, "")</f>
        <v/>
      </c>
    </row>
    <row r="90" customFormat="false" ht="36.75" hidden="false" customHeight="true" outlineLevel="0" collapsed="false">
      <c r="A90" s="755" t="n">
        <f aca="false">A89+1</f>
        <v>80</v>
      </c>
      <c r="B90" s="756" t="str">
        <f aca="false">IF(基本情報入力シート!B119="","",基本情報入力シート!B119)</f>
        <v/>
      </c>
      <c r="C90" s="757" t="str">
        <f aca="false">IF(基本情報入力シート!L119="","",基本情報入力シート!L119)</f>
        <v/>
      </c>
      <c r="D90" s="757" t="str">
        <f aca="false">IF(基本情報入力シート!Q119="","",基本情報入力シート!Q119)</f>
        <v/>
      </c>
      <c r="E90" s="757" t="str">
        <f aca="false">IF(基本情報入力シート!V119="","",基本情報入力シート!V119)</f>
        <v/>
      </c>
      <c r="F90" s="757" t="str">
        <f aca="false">IF(基本情報入力シート!W119="","",基本情報入力シート!W119)</f>
        <v/>
      </c>
      <c r="G90" s="757" t="str">
        <f aca="false">IF(基本情報入力シート!X119="","",基本情報入力シート!X119)</f>
        <v/>
      </c>
      <c r="H90" s="744" t="e">
        <f aca="false">IF(基本情報入力シート!Z119="","",基本情報入力シート!Z119)</f>
        <v>#N/A</v>
      </c>
      <c r="I90" s="745" t="str">
        <f aca="false">IF(基本情報入力シート!AE119&lt;&gt;"", 基本情報入力シート!AE119, "")</f>
        <v/>
      </c>
      <c r="J90" s="746" t="str">
        <f aca="false">IF(基本情報入力シート!AA119="","",基本情報入力シート!AA119)</f>
        <v/>
      </c>
      <c r="K90" s="758" t="e">
        <f aca="false">IF(基本情報入力シート!AD119="","",基本情報入力シート!AD119)</f>
        <v>#N/A</v>
      </c>
      <c r="L90" s="748" t="e">
        <f aca="false">IF(G90="","",VLOOKUP(G90,【参考】数式用!$A$3:$C$46,3,FALSE))))</f>
        <v>#N/A</v>
      </c>
      <c r="M90" s="759" t="str">
        <f aca="false">IFERROR(IF(I90="○",ROUNDDOWN(ROUNDDOWN(J90*K90,0)*L90,0),""), "単価未入力")</f>
        <v/>
      </c>
      <c r="N90" s="763"/>
      <c r="O90" s="760"/>
      <c r="P90" s="760"/>
      <c r="Q90" s="761"/>
      <c r="R90" s="761"/>
      <c r="S90" s="762"/>
      <c r="T90" s="1"/>
      <c r="U90" s="753" t="str">
        <f aca="false">IF(AND(M90&lt;&gt;"",AH90="×"),"！複数の交付対象月を選んでいる、交付対象月が選ばれていない又は補助金を申請予定でないのに交付対象月が選ばれています。", "")</f>
        <v/>
      </c>
      <c r="V90" s="753"/>
      <c r="W90" s="753"/>
      <c r="X90" s="753"/>
      <c r="Y90" s="753"/>
      <c r="Z90" s="753"/>
      <c r="AA90" s="753"/>
      <c r="AB90" s="753"/>
      <c r="AC90" s="753"/>
      <c r="AD90" s="753"/>
      <c r="AE90" s="753"/>
      <c r="AG90" s="126" t="str">
        <f aca="false">IF(G90&lt;&gt;"", "色付け", "")</f>
        <v/>
      </c>
      <c r="AH90" s="126" t="str">
        <f aca="false">IF(COUNTIF(N90:Q90, "○")=1, "○", "×")</f>
        <v>×</v>
      </c>
      <c r="AI90" s="754" t="str">
        <f aca="false">D90&amp;I90&amp;R90</f>
        <v/>
      </c>
      <c r="AJ90" s="535" t="str">
        <f aca="false">IF(R90="○", F90, "")</f>
        <v/>
      </c>
    </row>
    <row r="91" customFormat="false" ht="36.75" hidden="false" customHeight="true" outlineLevel="0" collapsed="false">
      <c r="A91" s="755" t="n">
        <f aca="false">A90+1</f>
        <v>81</v>
      </c>
      <c r="B91" s="756" t="str">
        <f aca="false">IF(基本情報入力シート!B120="","",基本情報入力シート!B120)</f>
        <v/>
      </c>
      <c r="C91" s="757" t="str">
        <f aca="false">IF(基本情報入力シート!L120="","",基本情報入力シート!L120)</f>
        <v/>
      </c>
      <c r="D91" s="757" t="str">
        <f aca="false">IF(基本情報入力シート!Q120="","",基本情報入力シート!Q120)</f>
        <v/>
      </c>
      <c r="E91" s="757" t="str">
        <f aca="false">IF(基本情報入力シート!V120="","",基本情報入力シート!V120)</f>
        <v/>
      </c>
      <c r="F91" s="757" t="str">
        <f aca="false">IF(基本情報入力シート!W120="","",基本情報入力シート!W120)</f>
        <v/>
      </c>
      <c r="G91" s="757" t="str">
        <f aca="false">IF(基本情報入力シート!X120="","",基本情報入力シート!X120)</f>
        <v/>
      </c>
      <c r="H91" s="744" t="e">
        <f aca="false">IF(基本情報入力シート!Z120="","",基本情報入力シート!Z120)</f>
        <v>#N/A</v>
      </c>
      <c r="I91" s="745" t="str">
        <f aca="false">IF(基本情報入力シート!AE120&lt;&gt;"", 基本情報入力シート!AE120, "")</f>
        <v/>
      </c>
      <c r="J91" s="746" t="str">
        <f aca="false">IF(基本情報入力シート!AA120="","",基本情報入力シート!AA120)</f>
        <v/>
      </c>
      <c r="K91" s="758" t="e">
        <f aca="false">IF(基本情報入力シート!AD120="","",基本情報入力シート!AD120)</f>
        <v>#N/A</v>
      </c>
      <c r="L91" s="748" t="e">
        <f aca="false">IF(G91="","",VLOOKUP(G91,【参考】数式用!$A$3:$C$46,3,FALSE))))</f>
        <v>#N/A</v>
      </c>
      <c r="M91" s="759" t="str">
        <f aca="false">IFERROR(IF(I91="○",ROUNDDOWN(ROUNDDOWN(J91*K91,0)*L91,0),""), "単価未入力")</f>
        <v/>
      </c>
      <c r="N91" s="763"/>
      <c r="O91" s="760"/>
      <c r="P91" s="760"/>
      <c r="Q91" s="761"/>
      <c r="R91" s="761"/>
      <c r="S91" s="762"/>
      <c r="T91" s="1"/>
      <c r="U91" s="753" t="str">
        <f aca="false">IF(AND(M91&lt;&gt;"",AH91="×"),"！複数の交付対象月を選んでいる、交付対象月が選ばれていない又は補助金を申請予定でないのに交付対象月が選ばれています。", "")</f>
        <v/>
      </c>
      <c r="V91" s="753"/>
      <c r="W91" s="753"/>
      <c r="X91" s="753"/>
      <c r="Y91" s="753"/>
      <c r="Z91" s="753"/>
      <c r="AA91" s="753"/>
      <c r="AB91" s="753"/>
      <c r="AC91" s="753"/>
      <c r="AD91" s="753"/>
      <c r="AE91" s="753"/>
      <c r="AG91" s="126" t="str">
        <f aca="false">IF(G91&lt;&gt;"", "色付け", "")</f>
        <v/>
      </c>
      <c r="AH91" s="126" t="str">
        <f aca="false">IF(COUNTIF(N91:Q91, "○")=1, "○", "×")</f>
        <v>×</v>
      </c>
      <c r="AI91" s="754" t="str">
        <f aca="false">D91&amp;I91&amp;R91</f>
        <v/>
      </c>
      <c r="AJ91" s="535" t="str">
        <f aca="false">IF(R91="○", F91, "")</f>
        <v/>
      </c>
    </row>
    <row r="92" customFormat="false" ht="36.75" hidden="false" customHeight="true" outlineLevel="0" collapsed="false">
      <c r="A92" s="755" t="n">
        <f aca="false">A91+1</f>
        <v>82</v>
      </c>
      <c r="B92" s="756" t="str">
        <f aca="false">IF(基本情報入力シート!B121="","",基本情報入力シート!B121)</f>
        <v/>
      </c>
      <c r="C92" s="757" t="str">
        <f aca="false">IF(基本情報入力シート!L121="","",基本情報入力シート!L121)</f>
        <v/>
      </c>
      <c r="D92" s="757" t="str">
        <f aca="false">IF(基本情報入力シート!Q121="","",基本情報入力シート!Q121)</f>
        <v/>
      </c>
      <c r="E92" s="757" t="str">
        <f aca="false">IF(基本情報入力シート!V121="","",基本情報入力シート!V121)</f>
        <v/>
      </c>
      <c r="F92" s="757" t="str">
        <f aca="false">IF(基本情報入力シート!W121="","",基本情報入力シート!W121)</f>
        <v/>
      </c>
      <c r="G92" s="757" t="str">
        <f aca="false">IF(基本情報入力シート!X121="","",基本情報入力シート!X121)</f>
        <v/>
      </c>
      <c r="H92" s="744" t="e">
        <f aca="false">IF(基本情報入力シート!Z121="","",基本情報入力シート!Z121)</f>
        <v>#N/A</v>
      </c>
      <c r="I92" s="745" t="str">
        <f aca="false">IF(基本情報入力シート!AE121&lt;&gt;"", 基本情報入力シート!AE121, "")</f>
        <v/>
      </c>
      <c r="J92" s="746" t="str">
        <f aca="false">IF(基本情報入力シート!AA121="","",基本情報入力シート!AA121)</f>
        <v/>
      </c>
      <c r="K92" s="758" t="e">
        <f aca="false">IF(基本情報入力シート!AD121="","",基本情報入力シート!AD121)</f>
        <v>#N/A</v>
      </c>
      <c r="L92" s="748" t="e">
        <f aca="false">IF(G92="","",VLOOKUP(G92,【参考】数式用!$A$3:$C$46,3,FALSE))))</f>
        <v>#N/A</v>
      </c>
      <c r="M92" s="759" t="str">
        <f aca="false">IFERROR(IF(I92="○",ROUNDDOWN(ROUNDDOWN(J92*K92,0)*L92,0),""), "単価未入力")</f>
        <v/>
      </c>
      <c r="N92" s="763"/>
      <c r="O92" s="760"/>
      <c r="P92" s="760"/>
      <c r="Q92" s="761"/>
      <c r="R92" s="761"/>
      <c r="S92" s="762"/>
      <c r="T92" s="1"/>
      <c r="U92" s="753" t="str">
        <f aca="false">IF(AND(M92&lt;&gt;"",AH92="×"),"！複数の交付対象月を選んでいる、交付対象月が選ばれていない又は補助金を申請予定でないのに交付対象月が選ばれています。", "")</f>
        <v/>
      </c>
      <c r="V92" s="753"/>
      <c r="W92" s="753"/>
      <c r="X92" s="753"/>
      <c r="Y92" s="753"/>
      <c r="Z92" s="753"/>
      <c r="AA92" s="753"/>
      <c r="AB92" s="753"/>
      <c r="AC92" s="753"/>
      <c r="AD92" s="753"/>
      <c r="AE92" s="753"/>
      <c r="AG92" s="126" t="str">
        <f aca="false">IF(G92&lt;&gt;"", "色付け", "")</f>
        <v/>
      </c>
      <c r="AH92" s="126" t="str">
        <f aca="false">IF(COUNTIF(N92:Q92, "○")=1, "○", "×")</f>
        <v>×</v>
      </c>
      <c r="AI92" s="754" t="str">
        <f aca="false">D92&amp;I92&amp;R92</f>
        <v/>
      </c>
      <c r="AJ92" s="535" t="str">
        <f aca="false">IF(R92="○", F92, "")</f>
        <v/>
      </c>
    </row>
    <row r="93" customFormat="false" ht="36.75" hidden="false" customHeight="true" outlineLevel="0" collapsed="false">
      <c r="A93" s="755" t="n">
        <f aca="false">A92+1</f>
        <v>83</v>
      </c>
      <c r="B93" s="756" t="str">
        <f aca="false">IF(基本情報入力シート!B122="","",基本情報入力シート!B122)</f>
        <v/>
      </c>
      <c r="C93" s="757" t="str">
        <f aca="false">IF(基本情報入力シート!L122="","",基本情報入力シート!L122)</f>
        <v/>
      </c>
      <c r="D93" s="757" t="str">
        <f aca="false">IF(基本情報入力シート!Q122="","",基本情報入力シート!Q122)</f>
        <v/>
      </c>
      <c r="E93" s="757" t="str">
        <f aca="false">IF(基本情報入力シート!V122="","",基本情報入力シート!V122)</f>
        <v/>
      </c>
      <c r="F93" s="757" t="str">
        <f aca="false">IF(基本情報入力シート!W122="","",基本情報入力シート!W122)</f>
        <v/>
      </c>
      <c r="G93" s="757" t="str">
        <f aca="false">IF(基本情報入力シート!X122="","",基本情報入力シート!X122)</f>
        <v/>
      </c>
      <c r="H93" s="744" t="e">
        <f aca="false">IF(基本情報入力シート!Z122="","",基本情報入力シート!Z122)</f>
        <v>#N/A</v>
      </c>
      <c r="I93" s="745" t="str">
        <f aca="false">IF(基本情報入力シート!AE122&lt;&gt;"", 基本情報入力シート!AE122, "")</f>
        <v/>
      </c>
      <c r="J93" s="746" t="str">
        <f aca="false">IF(基本情報入力シート!AA122="","",基本情報入力シート!AA122)</f>
        <v/>
      </c>
      <c r="K93" s="758" t="e">
        <f aca="false">IF(基本情報入力シート!AD122="","",基本情報入力シート!AD122)</f>
        <v>#N/A</v>
      </c>
      <c r="L93" s="748" t="e">
        <f aca="false">IF(G93="","",VLOOKUP(G93,【参考】数式用!$A$3:$C$46,3,FALSE))))</f>
        <v>#N/A</v>
      </c>
      <c r="M93" s="759" t="str">
        <f aca="false">IFERROR(IF(I93="○",ROUNDDOWN(ROUNDDOWN(J93*K93,0)*L93,0),""), "単価未入力")</f>
        <v/>
      </c>
      <c r="N93" s="763"/>
      <c r="O93" s="760"/>
      <c r="P93" s="760"/>
      <c r="Q93" s="761"/>
      <c r="R93" s="761"/>
      <c r="S93" s="762"/>
      <c r="T93" s="1"/>
      <c r="U93" s="753" t="str">
        <f aca="false">IF(AND(M93&lt;&gt;"",AH93="×"),"！複数の交付対象月を選んでいる、交付対象月が選ばれていない又は補助金を申請予定でないのに交付対象月が選ばれています。", "")</f>
        <v/>
      </c>
      <c r="V93" s="753"/>
      <c r="W93" s="753"/>
      <c r="X93" s="753"/>
      <c r="Y93" s="753"/>
      <c r="Z93" s="753"/>
      <c r="AA93" s="753"/>
      <c r="AB93" s="753"/>
      <c r="AC93" s="753"/>
      <c r="AD93" s="753"/>
      <c r="AE93" s="753"/>
      <c r="AG93" s="126" t="str">
        <f aca="false">IF(G93&lt;&gt;"", "色付け", "")</f>
        <v/>
      </c>
      <c r="AH93" s="126" t="str">
        <f aca="false">IF(COUNTIF(N93:Q93, "○")=1, "○", "×")</f>
        <v>×</v>
      </c>
      <c r="AI93" s="754" t="str">
        <f aca="false">D93&amp;I93&amp;R93</f>
        <v/>
      </c>
      <c r="AJ93" s="535" t="str">
        <f aca="false">IF(R93="○", F93, "")</f>
        <v/>
      </c>
    </row>
    <row r="94" customFormat="false" ht="36.75" hidden="false" customHeight="true" outlineLevel="0" collapsed="false">
      <c r="A94" s="755" t="n">
        <f aca="false">A93+1</f>
        <v>84</v>
      </c>
      <c r="B94" s="756" t="str">
        <f aca="false">IF(基本情報入力シート!B123="","",基本情報入力シート!B123)</f>
        <v/>
      </c>
      <c r="C94" s="757" t="str">
        <f aca="false">IF(基本情報入力シート!L123="","",基本情報入力シート!L123)</f>
        <v/>
      </c>
      <c r="D94" s="757" t="str">
        <f aca="false">IF(基本情報入力シート!Q123="","",基本情報入力シート!Q123)</f>
        <v/>
      </c>
      <c r="E94" s="757" t="str">
        <f aca="false">IF(基本情報入力シート!V123="","",基本情報入力シート!V123)</f>
        <v/>
      </c>
      <c r="F94" s="757" t="str">
        <f aca="false">IF(基本情報入力シート!W123="","",基本情報入力シート!W123)</f>
        <v/>
      </c>
      <c r="G94" s="757" t="str">
        <f aca="false">IF(基本情報入力シート!X123="","",基本情報入力シート!X123)</f>
        <v/>
      </c>
      <c r="H94" s="744" t="e">
        <f aca="false">IF(基本情報入力シート!Z123="","",基本情報入力シート!Z123)</f>
        <v>#N/A</v>
      </c>
      <c r="I94" s="745" t="str">
        <f aca="false">IF(基本情報入力シート!AE123&lt;&gt;"", 基本情報入力シート!AE123, "")</f>
        <v/>
      </c>
      <c r="J94" s="746" t="str">
        <f aca="false">IF(基本情報入力シート!AA123="","",基本情報入力シート!AA123)</f>
        <v/>
      </c>
      <c r="K94" s="758" t="e">
        <f aca="false">IF(基本情報入力シート!AD123="","",基本情報入力シート!AD123)</f>
        <v>#N/A</v>
      </c>
      <c r="L94" s="748" t="e">
        <f aca="false">IF(G94="","",VLOOKUP(G94,【参考】数式用!$A$3:$C$46,3,FALSE))))</f>
        <v>#N/A</v>
      </c>
      <c r="M94" s="759" t="str">
        <f aca="false">IFERROR(IF(I94="○",ROUNDDOWN(ROUNDDOWN(J94*K94,0)*L94,0),""), "単価未入力")</f>
        <v/>
      </c>
      <c r="N94" s="763"/>
      <c r="O94" s="760"/>
      <c r="P94" s="760"/>
      <c r="Q94" s="761"/>
      <c r="R94" s="761"/>
      <c r="S94" s="762"/>
      <c r="T94" s="1"/>
      <c r="U94" s="753" t="str">
        <f aca="false">IF(AND(M94&lt;&gt;"",AH94="×"),"！複数の交付対象月を選んでいる、交付対象月が選ばれていない又は補助金を申請予定でないのに交付対象月が選ばれています。", "")</f>
        <v/>
      </c>
      <c r="V94" s="753"/>
      <c r="W94" s="753"/>
      <c r="X94" s="753"/>
      <c r="Y94" s="753"/>
      <c r="Z94" s="753"/>
      <c r="AA94" s="753"/>
      <c r="AB94" s="753"/>
      <c r="AC94" s="753"/>
      <c r="AD94" s="753"/>
      <c r="AE94" s="753"/>
      <c r="AG94" s="126" t="str">
        <f aca="false">IF(G94&lt;&gt;"", "色付け", "")</f>
        <v/>
      </c>
      <c r="AH94" s="126" t="str">
        <f aca="false">IF(COUNTIF(N94:Q94, "○")=1, "○", "×")</f>
        <v>×</v>
      </c>
      <c r="AI94" s="754" t="str">
        <f aca="false">D94&amp;I94&amp;R94</f>
        <v/>
      </c>
      <c r="AJ94" s="535" t="str">
        <f aca="false">IF(R94="○", F94, "")</f>
        <v/>
      </c>
    </row>
    <row r="95" customFormat="false" ht="36.75" hidden="false" customHeight="true" outlineLevel="0" collapsed="false">
      <c r="A95" s="755" t="n">
        <f aca="false">A94+1</f>
        <v>85</v>
      </c>
      <c r="B95" s="756" t="str">
        <f aca="false">IF(基本情報入力シート!B124="","",基本情報入力シート!B124)</f>
        <v/>
      </c>
      <c r="C95" s="757" t="str">
        <f aca="false">IF(基本情報入力シート!L124="","",基本情報入力シート!L124)</f>
        <v/>
      </c>
      <c r="D95" s="757" t="str">
        <f aca="false">IF(基本情報入力シート!Q124="","",基本情報入力シート!Q124)</f>
        <v/>
      </c>
      <c r="E95" s="757" t="str">
        <f aca="false">IF(基本情報入力シート!V124="","",基本情報入力シート!V124)</f>
        <v/>
      </c>
      <c r="F95" s="757" t="str">
        <f aca="false">IF(基本情報入力シート!W124="","",基本情報入力シート!W124)</f>
        <v/>
      </c>
      <c r="G95" s="757" t="str">
        <f aca="false">IF(基本情報入力シート!X124="","",基本情報入力シート!X124)</f>
        <v/>
      </c>
      <c r="H95" s="744" t="e">
        <f aca="false">IF(基本情報入力シート!Z124="","",基本情報入力シート!Z124)</f>
        <v>#N/A</v>
      </c>
      <c r="I95" s="745" t="str">
        <f aca="false">IF(基本情報入力シート!AE124&lt;&gt;"", 基本情報入力シート!AE124, "")</f>
        <v/>
      </c>
      <c r="J95" s="746" t="str">
        <f aca="false">IF(基本情報入力シート!AA124="","",基本情報入力シート!AA124)</f>
        <v/>
      </c>
      <c r="K95" s="758" t="e">
        <f aca="false">IF(基本情報入力シート!AD124="","",基本情報入力シート!AD124)</f>
        <v>#N/A</v>
      </c>
      <c r="L95" s="748" t="e">
        <f aca="false">IF(G95="","",VLOOKUP(G95,【参考】数式用!$A$3:$C$46,3,FALSE))))</f>
        <v>#N/A</v>
      </c>
      <c r="M95" s="759" t="str">
        <f aca="false">IFERROR(IF(I95="○",ROUNDDOWN(ROUNDDOWN(J95*K95,0)*L95,0),""), "単価未入力")</f>
        <v/>
      </c>
      <c r="N95" s="763"/>
      <c r="O95" s="760"/>
      <c r="P95" s="760"/>
      <c r="Q95" s="761"/>
      <c r="R95" s="761"/>
      <c r="S95" s="762"/>
      <c r="T95" s="1"/>
      <c r="U95" s="753" t="str">
        <f aca="false">IF(AND(M95&lt;&gt;"",AH95="×"),"！複数の交付対象月を選んでいる、交付対象月が選ばれていない又は補助金を申請予定でないのに交付対象月が選ばれています。", "")</f>
        <v/>
      </c>
      <c r="V95" s="753"/>
      <c r="W95" s="753"/>
      <c r="X95" s="753"/>
      <c r="Y95" s="753"/>
      <c r="Z95" s="753"/>
      <c r="AA95" s="753"/>
      <c r="AB95" s="753"/>
      <c r="AC95" s="753"/>
      <c r="AD95" s="753"/>
      <c r="AE95" s="753"/>
      <c r="AG95" s="126" t="str">
        <f aca="false">IF(G95&lt;&gt;"", "色付け", "")</f>
        <v/>
      </c>
      <c r="AH95" s="126" t="str">
        <f aca="false">IF(COUNTIF(N95:Q95, "○")=1, "○", "×")</f>
        <v>×</v>
      </c>
      <c r="AI95" s="754" t="str">
        <f aca="false">D95&amp;I95&amp;R95</f>
        <v/>
      </c>
      <c r="AJ95" s="535" t="str">
        <f aca="false">IF(R95="○", F95, "")</f>
        <v/>
      </c>
    </row>
    <row r="96" customFormat="false" ht="36.75" hidden="false" customHeight="true" outlineLevel="0" collapsed="false">
      <c r="A96" s="755" t="n">
        <f aca="false">A95+1</f>
        <v>86</v>
      </c>
      <c r="B96" s="756" t="str">
        <f aca="false">IF(基本情報入力シート!B125="","",基本情報入力シート!B125)</f>
        <v/>
      </c>
      <c r="C96" s="757" t="str">
        <f aca="false">IF(基本情報入力シート!L125="","",基本情報入力シート!L125)</f>
        <v/>
      </c>
      <c r="D96" s="757" t="str">
        <f aca="false">IF(基本情報入力シート!Q125="","",基本情報入力シート!Q125)</f>
        <v/>
      </c>
      <c r="E96" s="757" t="str">
        <f aca="false">IF(基本情報入力シート!V125="","",基本情報入力シート!V125)</f>
        <v/>
      </c>
      <c r="F96" s="757" t="str">
        <f aca="false">IF(基本情報入力シート!W125="","",基本情報入力シート!W125)</f>
        <v/>
      </c>
      <c r="G96" s="757" t="str">
        <f aca="false">IF(基本情報入力シート!X125="","",基本情報入力シート!X125)</f>
        <v/>
      </c>
      <c r="H96" s="744" t="e">
        <f aca="false">IF(基本情報入力シート!Z125="","",基本情報入力シート!Z125)</f>
        <v>#N/A</v>
      </c>
      <c r="I96" s="745" t="str">
        <f aca="false">IF(基本情報入力シート!AE125&lt;&gt;"", 基本情報入力シート!AE125, "")</f>
        <v/>
      </c>
      <c r="J96" s="746" t="str">
        <f aca="false">IF(基本情報入力シート!AA125="","",基本情報入力シート!AA125)</f>
        <v/>
      </c>
      <c r="K96" s="758" t="e">
        <f aca="false">IF(基本情報入力シート!AD125="","",基本情報入力シート!AD125)</f>
        <v>#N/A</v>
      </c>
      <c r="L96" s="748" t="e">
        <f aca="false">IF(G96="","",VLOOKUP(G96,【参考】数式用!$A$3:$C$46,3,FALSE))))</f>
        <v>#N/A</v>
      </c>
      <c r="M96" s="759" t="str">
        <f aca="false">IFERROR(IF(I96="○",ROUNDDOWN(ROUNDDOWN(J96*K96,0)*L96,0),""), "単価未入力")</f>
        <v/>
      </c>
      <c r="N96" s="763"/>
      <c r="O96" s="760"/>
      <c r="P96" s="760"/>
      <c r="Q96" s="761"/>
      <c r="R96" s="761"/>
      <c r="S96" s="762"/>
      <c r="T96" s="1"/>
      <c r="U96" s="753" t="str">
        <f aca="false">IF(AND(M96&lt;&gt;"",AH96="×"),"！複数の交付対象月を選んでいる、交付対象月が選ばれていない又は補助金を申請予定でないのに交付対象月が選ばれています。", "")</f>
        <v/>
      </c>
      <c r="V96" s="753"/>
      <c r="W96" s="753"/>
      <c r="X96" s="753"/>
      <c r="Y96" s="753"/>
      <c r="Z96" s="753"/>
      <c r="AA96" s="753"/>
      <c r="AB96" s="753"/>
      <c r="AC96" s="753"/>
      <c r="AD96" s="753"/>
      <c r="AE96" s="753"/>
      <c r="AG96" s="126" t="str">
        <f aca="false">IF(G96&lt;&gt;"", "色付け", "")</f>
        <v/>
      </c>
      <c r="AH96" s="126" t="str">
        <f aca="false">IF(COUNTIF(N96:Q96, "○")=1, "○", "×")</f>
        <v>×</v>
      </c>
      <c r="AI96" s="754" t="str">
        <f aca="false">D96&amp;I96&amp;R96</f>
        <v/>
      </c>
      <c r="AJ96" s="535" t="str">
        <f aca="false">IF(R96="○", F96, "")</f>
        <v/>
      </c>
    </row>
    <row r="97" customFormat="false" ht="36.75" hidden="false" customHeight="true" outlineLevel="0" collapsed="false">
      <c r="A97" s="755" t="n">
        <f aca="false">A96+1</f>
        <v>87</v>
      </c>
      <c r="B97" s="756" t="str">
        <f aca="false">IF(基本情報入力シート!B126="","",基本情報入力シート!B126)</f>
        <v/>
      </c>
      <c r="C97" s="757" t="str">
        <f aca="false">IF(基本情報入力シート!L126="","",基本情報入力シート!L126)</f>
        <v/>
      </c>
      <c r="D97" s="757" t="str">
        <f aca="false">IF(基本情報入力シート!Q126="","",基本情報入力シート!Q126)</f>
        <v/>
      </c>
      <c r="E97" s="757" t="str">
        <f aca="false">IF(基本情報入力シート!V126="","",基本情報入力シート!V126)</f>
        <v/>
      </c>
      <c r="F97" s="757" t="str">
        <f aca="false">IF(基本情報入力シート!W126="","",基本情報入力シート!W126)</f>
        <v/>
      </c>
      <c r="G97" s="757" t="str">
        <f aca="false">IF(基本情報入力シート!X126="","",基本情報入力シート!X126)</f>
        <v/>
      </c>
      <c r="H97" s="744" t="e">
        <f aca="false">IF(基本情報入力シート!Z126="","",基本情報入力シート!Z126)</f>
        <v>#N/A</v>
      </c>
      <c r="I97" s="745" t="str">
        <f aca="false">IF(基本情報入力シート!AE126&lt;&gt;"", 基本情報入力シート!AE126, "")</f>
        <v/>
      </c>
      <c r="J97" s="746" t="str">
        <f aca="false">IF(基本情報入力シート!AA126="","",基本情報入力シート!AA126)</f>
        <v/>
      </c>
      <c r="K97" s="758" t="e">
        <f aca="false">IF(基本情報入力シート!AD126="","",基本情報入力シート!AD126)</f>
        <v>#N/A</v>
      </c>
      <c r="L97" s="748" t="e">
        <f aca="false">IF(G97="","",VLOOKUP(G97,【参考】数式用!$A$3:$C$46,3,FALSE))))</f>
        <v>#N/A</v>
      </c>
      <c r="M97" s="759" t="str">
        <f aca="false">IFERROR(IF(I97="○",ROUNDDOWN(ROUNDDOWN(J97*K97,0)*L97,0),""), "単価未入力")</f>
        <v/>
      </c>
      <c r="N97" s="763"/>
      <c r="O97" s="760"/>
      <c r="P97" s="760"/>
      <c r="Q97" s="761"/>
      <c r="R97" s="761"/>
      <c r="S97" s="762"/>
      <c r="T97" s="1"/>
      <c r="U97" s="753" t="str">
        <f aca="false">IF(AND(M97&lt;&gt;"",AH97="×"),"！複数の交付対象月を選んでいる、交付対象月が選ばれていない又は補助金を申請予定でないのに交付対象月が選ばれています。", "")</f>
        <v/>
      </c>
      <c r="V97" s="753"/>
      <c r="W97" s="753"/>
      <c r="X97" s="753"/>
      <c r="Y97" s="753"/>
      <c r="Z97" s="753"/>
      <c r="AA97" s="753"/>
      <c r="AB97" s="753"/>
      <c r="AC97" s="753"/>
      <c r="AD97" s="753"/>
      <c r="AE97" s="753"/>
      <c r="AG97" s="126" t="str">
        <f aca="false">IF(G97&lt;&gt;"", "色付け", "")</f>
        <v/>
      </c>
      <c r="AH97" s="126" t="str">
        <f aca="false">IF(COUNTIF(N97:Q97, "○")=1, "○", "×")</f>
        <v>×</v>
      </c>
      <c r="AI97" s="754" t="str">
        <f aca="false">D97&amp;I97&amp;R97</f>
        <v/>
      </c>
      <c r="AJ97" s="535" t="str">
        <f aca="false">IF(R97="○", F97, "")</f>
        <v/>
      </c>
    </row>
    <row r="98" customFormat="false" ht="36.75" hidden="false" customHeight="true" outlineLevel="0" collapsed="false">
      <c r="A98" s="755" t="n">
        <f aca="false">A97+1</f>
        <v>88</v>
      </c>
      <c r="B98" s="756" t="str">
        <f aca="false">IF(基本情報入力シート!B127="","",基本情報入力シート!B127)</f>
        <v/>
      </c>
      <c r="C98" s="757" t="str">
        <f aca="false">IF(基本情報入力シート!L127="","",基本情報入力シート!L127)</f>
        <v/>
      </c>
      <c r="D98" s="757" t="str">
        <f aca="false">IF(基本情報入力シート!Q127="","",基本情報入力シート!Q127)</f>
        <v/>
      </c>
      <c r="E98" s="757" t="str">
        <f aca="false">IF(基本情報入力シート!V127="","",基本情報入力シート!V127)</f>
        <v/>
      </c>
      <c r="F98" s="757" t="str">
        <f aca="false">IF(基本情報入力シート!W127="","",基本情報入力シート!W127)</f>
        <v/>
      </c>
      <c r="G98" s="757" t="str">
        <f aca="false">IF(基本情報入力シート!X127="","",基本情報入力シート!X127)</f>
        <v/>
      </c>
      <c r="H98" s="744" t="e">
        <f aca="false">IF(基本情報入力シート!Z127="","",基本情報入力シート!Z127)</f>
        <v>#N/A</v>
      </c>
      <c r="I98" s="745" t="str">
        <f aca="false">IF(基本情報入力シート!AE127&lt;&gt;"", 基本情報入力シート!AE127, "")</f>
        <v/>
      </c>
      <c r="J98" s="746" t="str">
        <f aca="false">IF(基本情報入力シート!AA127="","",基本情報入力シート!AA127)</f>
        <v/>
      </c>
      <c r="K98" s="758" t="e">
        <f aca="false">IF(基本情報入力シート!AD127="","",基本情報入力シート!AD127)</f>
        <v>#N/A</v>
      </c>
      <c r="L98" s="748" t="e">
        <f aca="false">IF(G98="","",VLOOKUP(G98,【参考】数式用!$A$3:$C$46,3,FALSE))))</f>
        <v>#N/A</v>
      </c>
      <c r="M98" s="759" t="str">
        <f aca="false">IFERROR(IF(I98="○",ROUNDDOWN(ROUNDDOWN(J98*K98,0)*L98,0),""), "単価未入力")</f>
        <v/>
      </c>
      <c r="N98" s="763"/>
      <c r="O98" s="760"/>
      <c r="P98" s="760"/>
      <c r="Q98" s="761"/>
      <c r="R98" s="761"/>
      <c r="S98" s="762"/>
      <c r="T98" s="1"/>
      <c r="U98" s="753" t="str">
        <f aca="false">IF(AND(M98&lt;&gt;"",AH98="×"),"！複数の交付対象月を選んでいる、交付対象月が選ばれていない又は補助金を申請予定でないのに交付対象月が選ばれています。", "")</f>
        <v/>
      </c>
      <c r="V98" s="753"/>
      <c r="W98" s="753"/>
      <c r="X98" s="753"/>
      <c r="Y98" s="753"/>
      <c r="Z98" s="753"/>
      <c r="AA98" s="753"/>
      <c r="AB98" s="753"/>
      <c r="AC98" s="753"/>
      <c r="AD98" s="753"/>
      <c r="AE98" s="753"/>
      <c r="AG98" s="126" t="str">
        <f aca="false">IF(G98&lt;&gt;"", "色付け", "")</f>
        <v/>
      </c>
      <c r="AH98" s="126" t="str">
        <f aca="false">IF(COUNTIF(N98:Q98, "○")=1, "○", "×")</f>
        <v>×</v>
      </c>
      <c r="AI98" s="754" t="str">
        <f aca="false">D98&amp;I98&amp;R98</f>
        <v/>
      </c>
      <c r="AJ98" s="535" t="str">
        <f aca="false">IF(R98="○", F98, "")</f>
        <v/>
      </c>
    </row>
    <row r="99" customFormat="false" ht="36.75" hidden="false" customHeight="true" outlineLevel="0" collapsed="false">
      <c r="A99" s="755" t="n">
        <f aca="false">A98+1</f>
        <v>89</v>
      </c>
      <c r="B99" s="756" t="str">
        <f aca="false">IF(基本情報入力シート!B128="","",基本情報入力シート!B128)</f>
        <v/>
      </c>
      <c r="C99" s="757" t="str">
        <f aca="false">IF(基本情報入力シート!L128="","",基本情報入力シート!L128)</f>
        <v/>
      </c>
      <c r="D99" s="757" t="str">
        <f aca="false">IF(基本情報入力シート!Q128="","",基本情報入力シート!Q128)</f>
        <v/>
      </c>
      <c r="E99" s="757" t="str">
        <f aca="false">IF(基本情報入力シート!V128="","",基本情報入力シート!V128)</f>
        <v/>
      </c>
      <c r="F99" s="757" t="str">
        <f aca="false">IF(基本情報入力シート!W128="","",基本情報入力シート!W128)</f>
        <v/>
      </c>
      <c r="G99" s="757" t="str">
        <f aca="false">IF(基本情報入力シート!X128="","",基本情報入力シート!X128)</f>
        <v/>
      </c>
      <c r="H99" s="744" t="e">
        <f aca="false">IF(基本情報入力シート!Z128="","",基本情報入力シート!Z128)</f>
        <v>#N/A</v>
      </c>
      <c r="I99" s="745" t="str">
        <f aca="false">IF(基本情報入力シート!AE128&lt;&gt;"", 基本情報入力シート!AE128, "")</f>
        <v/>
      </c>
      <c r="J99" s="746" t="str">
        <f aca="false">IF(基本情報入力シート!AA128="","",基本情報入力シート!AA128)</f>
        <v/>
      </c>
      <c r="K99" s="758" t="e">
        <f aca="false">IF(基本情報入力シート!AD128="","",基本情報入力シート!AD128)</f>
        <v>#N/A</v>
      </c>
      <c r="L99" s="748" t="e">
        <f aca="false">IF(G99="","",VLOOKUP(G99,【参考】数式用!$A$3:$C$46,3,FALSE))))</f>
        <v>#N/A</v>
      </c>
      <c r="M99" s="759" t="str">
        <f aca="false">IFERROR(IF(I99="○",ROUNDDOWN(ROUNDDOWN(J99*K99,0)*L99,0),""), "単価未入力")</f>
        <v/>
      </c>
      <c r="N99" s="763"/>
      <c r="O99" s="760"/>
      <c r="P99" s="760"/>
      <c r="Q99" s="761"/>
      <c r="R99" s="761"/>
      <c r="S99" s="762"/>
      <c r="T99" s="1"/>
      <c r="U99" s="753" t="str">
        <f aca="false">IF(AND(M99&lt;&gt;"",AH99="×"),"！複数の交付対象月を選んでいる、交付対象月が選ばれていない又は補助金を申請予定でないのに交付対象月が選ばれています。", "")</f>
        <v/>
      </c>
      <c r="V99" s="753"/>
      <c r="W99" s="753"/>
      <c r="X99" s="753"/>
      <c r="Y99" s="753"/>
      <c r="Z99" s="753"/>
      <c r="AA99" s="753"/>
      <c r="AB99" s="753"/>
      <c r="AC99" s="753"/>
      <c r="AD99" s="753"/>
      <c r="AE99" s="753"/>
      <c r="AG99" s="126" t="str">
        <f aca="false">IF(G99&lt;&gt;"", "色付け", "")</f>
        <v/>
      </c>
      <c r="AH99" s="126" t="str">
        <f aca="false">IF(COUNTIF(N99:Q99, "○")=1, "○", "×")</f>
        <v>×</v>
      </c>
      <c r="AI99" s="754" t="str">
        <f aca="false">D99&amp;I99&amp;R99</f>
        <v/>
      </c>
      <c r="AJ99" s="535" t="str">
        <f aca="false">IF(R99="○", F99, "")</f>
        <v/>
      </c>
    </row>
    <row r="100" customFormat="false" ht="36.75" hidden="false" customHeight="true" outlineLevel="0" collapsed="false">
      <c r="A100" s="755" t="n">
        <f aca="false">A99+1</f>
        <v>90</v>
      </c>
      <c r="B100" s="756" t="str">
        <f aca="false">IF(基本情報入力シート!B129="","",基本情報入力シート!B129)</f>
        <v/>
      </c>
      <c r="C100" s="757" t="str">
        <f aca="false">IF(基本情報入力シート!L129="","",基本情報入力シート!L129)</f>
        <v/>
      </c>
      <c r="D100" s="757" t="str">
        <f aca="false">IF(基本情報入力シート!Q129="","",基本情報入力シート!Q129)</f>
        <v/>
      </c>
      <c r="E100" s="757" t="str">
        <f aca="false">IF(基本情報入力シート!V129="","",基本情報入力シート!V129)</f>
        <v/>
      </c>
      <c r="F100" s="757" t="str">
        <f aca="false">IF(基本情報入力シート!W129="","",基本情報入力シート!W129)</f>
        <v/>
      </c>
      <c r="G100" s="757" t="str">
        <f aca="false">IF(基本情報入力シート!X129="","",基本情報入力シート!X129)</f>
        <v/>
      </c>
      <c r="H100" s="744" t="e">
        <f aca="false">IF(基本情報入力シート!Z129="","",基本情報入力シート!Z129)</f>
        <v>#N/A</v>
      </c>
      <c r="I100" s="745" t="str">
        <f aca="false">IF(基本情報入力シート!AE129&lt;&gt;"", 基本情報入力シート!AE129, "")</f>
        <v/>
      </c>
      <c r="J100" s="746" t="str">
        <f aca="false">IF(基本情報入力シート!AA129="","",基本情報入力シート!AA129)</f>
        <v/>
      </c>
      <c r="K100" s="758" t="e">
        <f aca="false">IF(基本情報入力シート!AD129="","",基本情報入力シート!AD129)</f>
        <v>#N/A</v>
      </c>
      <c r="L100" s="748" t="e">
        <f aca="false">IF(G100="","",VLOOKUP(G100,【参考】数式用!$A$3:$C$46,3,FALSE))))</f>
        <v>#N/A</v>
      </c>
      <c r="M100" s="759" t="str">
        <f aca="false">IFERROR(IF(I100="○",ROUNDDOWN(ROUNDDOWN(J100*K100,0)*L100,0),""), "単価未入力")</f>
        <v/>
      </c>
      <c r="N100" s="763"/>
      <c r="O100" s="760"/>
      <c r="P100" s="760"/>
      <c r="Q100" s="761"/>
      <c r="R100" s="761"/>
      <c r="S100" s="762"/>
      <c r="T100" s="1"/>
      <c r="U100" s="753" t="str">
        <f aca="false">IF(AND(M100&lt;&gt;"",AH100="×"),"！複数の交付対象月を選んでいる、交付対象月が選ばれていない又は補助金を申請予定でないのに交付対象月が選ばれています。", "")</f>
        <v/>
      </c>
      <c r="V100" s="753"/>
      <c r="W100" s="753"/>
      <c r="X100" s="753"/>
      <c r="Y100" s="753"/>
      <c r="Z100" s="753"/>
      <c r="AA100" s="753"/>
      <c r="AB100" s="753"/>
      <c r="AC100" s="753"/>
      <c r="AD100" s="753"/>
      <c r="AE100" s="753"/>
      <c r="AG100" s="126" t="str">
        <f aca="false">IF(G100&lt;&gt;"", "色付け", "")</f>
        <v/>
      </c>
      <c r="AH100" s="126" t="str">
        <f aca="false">IF(COUNTIF(N100:Q100, "○")=1, "○", "×")</f>
        <v>×</v>
      </c>
      <c r="AI100" s="754" t="str">
        <f aca="false">D100&amp;I100&amp;R100</f>
        <v/>
      </c>
      <c r="AJ100" s="535" t="str">
        <f aca="false">IF(R100="○", F100, "")</f>
        <v/>
      </c>
    </row>
    <row r="101" customFormat="false" ht="36.75" hidden="false" customHeight="true" outlineLevel="0" collapsed="false">
      <c r="A101" s="755" t="n">
        <f aca="false">A100+1</f>
        <v>91</v>
      </c>
      <c r="B101" s="756" t="str">
        <f aca="false">IF(基本情報入力シート!B130="","",基本情報入力シート!B130)</f>
        <v/>
      </c>
      <c r="C101" s="757" t="str">
        <f aca="false">IF(基本情報入力シート!L130="","",基本情報入力シート!L130)</f>
        <v/>
      </c>
      <c r="D101" s="757" t="str">
        <f aca="false">IF(基本情報入力シート!Q130="","",基本情報入力シート!Q130)</f>
        <v/>
      </c>
      <c r="E101" s="757" t="str">
        <f aca="false">IF(基本情報入力シート!V130="","",基本情報入力シート!V130)</f>
        <v/>
      </c>
      <c r="F101" s="757" t="str">
        <f aca="false">IF(基本情報入力シート!W130="","",基本情報入力シート!W130)</f>
        <v/>
      </c>
      <c r="G101" s="757" t="str">
        <f aca="false">IF(基本情報入力シート!X130="","",基本情報入力シート!X130)</f>
        <v/>
      </c>
      <c r="H101" s="744" t="e">
        <f aca="false">IF(基本情報入力シート!Z130="","",基本情報入力シート!Z130)</f>
        <v>#N/A</v>
      </c>
      <c r="I101" s="745" t="str">
        <f aca="false">IF(基本情報入力シート!AE130&lt;&gt;"", 基本情報入力シート!AE130, "")</f>
        <v/>
      </c>
      <c r="J101" s="746" t="str">
        <f aca="false">IF(基本情報入力シート!AA130="","",基本情報入力シート!AA130)</f>
        <v/>
      </c>
      <c r="K101" s="758" t="e">
        <f aca="false">IF(基本情報入力シート!AD130="","",基本情報入力シート!AD130)</f>
        <v>#N/A</v>
      </c>
      <c r="L101" s="748" t="e">
        <f aca="false">IF(G101="","",VLOOKUP(G101,【参考】数式用!$A$3:$C$46,3,FALSE))))</f>
        <v>#N/A</v>
      </c>
      <c r="M101" s="759" t="str">
        <f aca="false">IFERROR(IF(I101="○",ROUNDDOWN(ROUNDDOWN(J101*K101,0)*L101,0),""), "単価未入力")</f>
        <v/>
      </c>
      <c r="N101" s="763"/>
      <c r="O101" s="760"/>
      <c r="P101" s="760"/>
      <c r="Q101" s="761"/>
      <c r="R101" s="761"/>
      <c r="S101" s="762"/>
      <c r="T101" s="1"/>
      <c r="U101" s="753" t="str">
        <f aca="false">IF(AND(M101&lt;&gt;"",AH101="×"),"！複数の交付対象月を選んでいる、交付対象月が選ばれていない又は補助金を申請予定でないのに交付対象月が選ばれています。", "")</f>
        <v/>
      </c>
      <c r="V101" s="753"/>
      <c r="W101" s="753"/>
      <c r="X101" s="753"/>
      <c r="Y101" s="753"/>
      <c r="Z101" s="753"/>
      <c r="AA101" s="753"/>
      <c r="AB101" s="753"/>
      <c r="AC101" s="753"/>
      <c r="AD101" s="753"/>
      <c r="AE101" s="753"/>
      <c r="AG101" s="126" t="str">
        <f aca="false">IF(G101&lt;&gt;"", "色付け", "")</f>
        <v/>
      </c>
      <c r="AH101" s="126" t="str">
        <f aca="false">IF(COUNTIF(N101:Q101, "○")=1, "○", "×")</f>
        <v>×</v>
      </c>
      <c r="AI101" s="754" t="str">
        <f aca="false">D101&amp;I101&amp;R101</f>
        <v/>
      </c>
      <c r="AJ101" s="535" t="str">
        <f aca="false">IF(R101="○", F101, "")</f>
        <v/>
      </c>
    </row>
    <row r="102" customFormat="false" ht="36.75" hidden="false" customHeight="true" outlineLevel="0" collapsed="false">
      <c r="A102" s="755" t="n">
        <f aca="false">A101+1</f>
        <v>92</v>
      </c>
      <c r="B102" s="756" t="str">
        <f aca="false">IF(基本情報入力シート!B131="","",基本情報入力シート!B131)</f>
        <v/>
      </c>
      <c r="C102" s="757" t="str">
        <f aca="false">IF(基本情報入力シート!L131="","",基本情報入力シート!L131)</f>
        <v/>
      </c>
      <c r="D102" s="757" t="str">
        <f aca="false">IF(基本情報入力シート!Q131="","",基本情報入力シート!Q131)</f>
        <v/>
      </c>
      <c r="E102" s="757" t="str">
        <f aca="false">IF(基本情報入力シート!V131="","",基本情報入力シート!V131)</f>
        <v/>
      </c>
      <c r="F102" s="757" t="str">
        <f aca="false">IF(基本情報入力シート!W131="","",基本情報入力シート!W131)</f>
        <v/>
      </c>
      <c r="G102" s="757" t="str">
        <f aca="false">IF(基本情報入力シート!X131="","",基本情報入力シート!X131)</f>
        <v/>
      </c>
      <c r="H102" s="744" t="e">
        <f aca="false">IF(基本情報入力シート!Z131="","",基本情報入力シート!Z131)</f>
        <v>#N/A</v>
      </c>
      <c r="I102" s="745" t="str">
        <f aca="false">IF(基本情報入力シート!AE131&lt;&gt;"", 基本情報入力シート!AE131, "")</f>
        <v/>
      </c>
      <c r="J102" s="746" t="str">
        <f aca="false">IF(基本情報入力シート!AA131="","",基本情報入力シート!AA131)</f>
        <v/>
      </c>
      <c r="K102" s="758" t="e">
        <f aca="false">IF(基本情報入力シート!AD131="","",基本情報入力シート!AD131)</f>
        <v>#N/A</v>
      </c>
      <c r="L102" s="748" t="e">
        <f aca="false">IF(G102="","",VLOOKUP(G102,【参考】数式用!$A$3:$C$46,3,FALSE))))</f>
        <v>#N/A</v>
      </c>
      <c r="M102" s="759" t="str">
        <f aca="false">IFERROR(IF(I102="○",ROUNDDOWN(ROUNDDOWN(J102*K102,0)*L102,0),""), "単価未入力")</f>
        <v/>
      </c>
      <c r="N102" s="763"/>
      <c r="O102" s="760"/>
      <c r="P102" s="760"/>
      <c r="Q102" s="761"/>
      <c r="R102" s="761"/>
      <c r="S102" s="762"/>
      <c r="T102" s="1"/>
      <c r="U102" s="753" t="str">
        <f aca="false">IF(AND(M102&lt;&gt;"",AH102="×"),"！複数の交付対象月を選んでいる、交付対象月が選ばれていない又は補助金を申請予定でないのに交付対象月が選ばれています。", "")</f>
        <v/>
      </c>
      <c r="V102" s="753"/>
      <c r="W102" s="753"/>
      <c r="X102" s="753"/>
      <c r="Y102" s="753"/>
      <c r="Z102" s="753"/>
      <c r="AA102" s="753"/>
      <c r="AB102" s="753"/>
      <c r="AC102" s="753"/>
      <c r="AD102" s="753"/>
      <c r="AE102" s="753"/>
      <c r="AG102" s="126" t="str">
        <f aca="false">IF(G102&lt;&gt;"", "色付け", "")</f>
        <v/>
      </c>
      <c r="AH102" s="126" t="str">
        <f aca="false">IF(COUNTIF(N102:Q102, "○")=1, "○", "×")</f>
        <v>×</v>
      </c>
      <c r="AI102" s="754" t="str">
        <f aca="false">D102&amp;I102&amp;R102</f>
        <v/>
      </c>
      <c r="AJ102" s="535" t="str">
        <f aca="false">IF(R102="○", F102, "")</f>
        <v/>
      </c>
    </row>
    <row r="103" customFormat="false" ht="36.75" hidden="false" customHeight="true" outlineLevel="0" collapsed="false">
      <c r="A103" s="755" t="n">
        <f aca="false">A102+1</f>
        <v>93</v>
      </c>
      <c r="B103" s="756" t="str">
        <f aca="false">IF(基本情報入力シート!B132="","",基本情報入力シート!B132)</f>
        <v/>
      </c>
      <c r="C103" s="757" t="str">
        <f aca="false">IF(基本情報入力シート!L132="","",基本情報入力シート!L132)</f>
        <v/>
      </c>
      <c r="D103" s="757" t="str">
        <f aca="false">IF(基本情報入力シート!Q132="","",基本情報入力シート!Q132)</f>
        <v/>
      </c>
      <c r="E103" s="757" t="str">
        <f aca="false">IF(基本情報入力シート!V132="","",基本情報入力シート!V132)</f>
        <v/>
      </c>
      <c r="F103" s="757" t="str">
        <f aca="false">IF(基本情報入力シート!W132="","",基本情報入力シート!W132)</f>
        <v/>
      </c>
      <c r="G103" s="757" t="str">
        <f aca="false">IF(基本情報入力シート!X132="","",基本情報入力シート!X132)</f>
        <v/>
      </c>
      <c r="H103" s="744" t="e">
        <f aca="false">IF(基本情報入力シート!Z132="","",基本情報入力シート!Z132)</f>
        <v>#N/A</v>
      </c>
      <c r="I103" s="745" t="str">
        <f aca="false">IF(基本情報入力シート!AE132&lt;&gt;"", 基本情報入力シート!AE132, "")</f>
        <v/>
      </c>
      <c r="J103" s="746" t="str">
        <f aca="false">IF(基本情報入力シート!AA132="","",基本情報入力シート!AA132)</f>
        <v/>
      </c>
      <c r="K103" s="758" t="e">
        <f aca="false">IF(基本情報入力シート!AD132="","",基本情報入力シート!AD132)</f>
        <v>#N/A</v>
      </c>
      <c r="L103" s="748" t="e">
        <f aca="false">IF(G103="","",VLOOKUP(G103,【参考】数式用!$A$3:$C$46,3,FALSE))))</f>
        <v>#N/A</v>
      </c>
      <c r="M103" s="759" t="str">
        <f aca="false">IFERROR(IF(I103="○",ROUNDDOWN(ROUNDDOWN(J103*K103,0)*L103,0),""), "単価未入力")</f>
        <v/>
      </c>
      <c r="N103" s="763"/>
      <c r="O103" s="760"/>
      <c r="P103" s="760"/>
      <c r="Q103" s="761"/>
      <c r="R103" s="761"/>
      <c r="S103" s="762"/>
      <c r="T103" s="1"/>
      <c r="U103" s="753" t="str">
        <f aca="false">IF(AND(M103&lt;&gt;"",AH103="×"),"！複数の交付対象月を選んでいる、交付対象月が選ばれていない又は補助金を申請予定でないのに交付対象月が選ばれています。", "")</f>
        <v/>
      </c>
      <c r="V103" s="753"/>
      <c r="W103" s="753"/>
      <c r="X103" s="753"/>
      <c r="Y103" s="753"/>
      <c r="Z103" s="753"/>
      <c r="AA103" s="753"/>
      <c r="AB103" s="753"/>
      <c r="AC103" s="753"/>
      <c r="AD103" s="753"/>
      <c r="AE103" s="753"/>
      <c r="AG103" s="126" t="str">
        <f aca="false">IF(G103&lt;&gt;"", "色付け", "")</f>
        <v/>
      </c>
      <c r="AH103" s="126" t="str">
        <f aca="false">IF(COUNTIF(N103:Q103, "○")=1, "○", "×")</f>
        <v>×</v>
      </c>
      <c r="AI103" s="754" t="str">
        <f aca="false">D103&amp;I103&amp;R103</f>
        <v/>
      </c>
      <c r="AJ103" s="535" t="str">
        <f aca="false">IF(R103="○", F103, "")</f>
        <v/>
      </c>
    </row>
    <row r="104" customFormat="false" ht="36.75" hidden="false" customHeight="true" outlineLevel="0" collapsed="false">
      <c r="A104" s="755" t="n">
        <f aca="false">A103+1</f>
        <v>94</v>
      </c>
      <c r="B104" s="756" t="str">
        <f aca="false">IF(基本情報入力シート!B133="","",基本情報入力シート!B133)</f>
        <v/>
      </c>
      <c r="C104" s="757" t="str">
        <f aca="false">IF(基本情報入力シート!L133="","",基本情報入力シート!L133)</f>
        <v/>
      </c>
      <c r="D104" s="757" t="str">
        <f aca="false">IF(基本情報入力シート!Q133="","",基本情報入力シート!Q133)</f>
        <v/>
      </c>
      <c r="E104" s="757" t="str">
        <f aca="false">IF(基本情報入力シート!V133="","",基本情報入力シート!V133)</f>
        <v/>
      </c>
      <c r="F104" s="757" t="str">
        <f aca="false">IF(基本情報入力シート!W133="","",基本情報入力シート!W133)</f>
        <v/>
      </c>
      <c r="G104" s="757" t="str">
        <f aca="false">IF(基本情報入力シート!X133="","",基本情報入力シート!X133)</f>
        <v/>
      </c>
      <c r="H104" s="744" t="e">
        <f aca="false">IF(基本情報入力シート!Z133="","",基本情報入力シート!Z133)</f>
        <v>#N/A</v>
      </c>
      <c r="I104" s="745" t="str">
        <f aca="false">IF(基本情報入力シート!AE133&lt;&gt;"", 基本情報入力シート!AE133, "")</f>
        <v/>
      </c>
      <c r="J104" s="746" t="str">
        <f aca="false">IF(基本情報入力シート!AA133="","",基本情報入力シート!AA133)</f>
        <v/>
      </c>
      <c r="K104" s="758" t="e">
        <f aca="false">IF(基本情報入力シート!AD133="","",基本情報入力シート!AD133)</f>
        <v>#N/A</v>
      </c>
      <c r="L104" s="748" t="e">
        <f aca="false">IF(G104="","",VLOOKUP(G104,【参考】数式用!$A$3:$C$46,3,FALSE))))</f>
        <v>#N/A</v>
      </c>
      <c r="M104" s="759" t="str">
        <f aca="false">IFERROR(IF(I104="○",ROUNDDOWN(ROUNDDOWN(J104*K104,0)*L104,0),""), "単価未入力")</f>
        <v/>
      </c>
      <c r="N104" s="763"/>
      <c r="O104" s="760"/>
      <c r="P104" s="760"/>
      <c r="Q104" s="761"/>
      <c r="R104" s="761"/>
      <c r="S104" s="762"/>
      <c r="T104" s="1"/>
      <c r="U104" s="753" t="str">
        <f aca="false">IF(AND(M104&lt;&gt;"",AH104="×"),"！複数の交付対象月を選んでいる、交付対象月が選ばれていない又は補助金を申請予定でないのに交付対象月が選ばれています。", "")</f>
        <v/>
      </c>
      <c r="V104" s="753"/>
      <c r="W104" s="753"/>
      <c r="X104" s="753"/>
      <c r="Y104" s="753"/>
      <c r="Z104" s="753"/>
      <c r="AA104" s="753"/>
      <c r="AB104" s="753"/>
      <c r="AC104" s="753"/>
      <c r="AD104" s="753"/>
      <c r="AE104" s="753"/>
      <c r="AG104" s="126" t="str">
        <f aca="false">IF(G104&lt;&gt;"", "色付け", "")</f>
        <v/>
      </c>
      <c r="AH104" s="126" t="str">
        <f aca="false">IF(COUNTIF(N104:Q104, "○")=1, "○", "×")</f>
        <v>×</v>
      </c>
      <c r="AI104" s="754" t="str">
        <f aca="false">D104&amp;I104&amp;R104</f>
        <v/>
      </c>
      <c r="AJ104" s="535" t="str">
        <f aca="false">IF(R104="○", F104, "")</f>
        <v/>
      </c>
    </row>
    <row r="105" customFormat="false" ht="36.75" hidden="false" customHeight="true" outlineLevel="0" collapsed="false">
      <c r="A105" s="755" t="n">
        <f aca="false">A104+1</f>
        <v>95</v>
      </c>
      <c r="B105" s="756" t="str">
        <f aca="false">IF(基本情報入力シート!B134="","",基本情報入力シート!B134)</f>
        <v/>
      </c>
      <c r="C105" s="757" t="str">
        <f aca="false">IF(基本情報入力シート!L134="","",基本情報入力シート!L134)</f>
        <v/>
      </c>
      <c r="D105" s="757" t="str">
        <f aca="false">IF(基本情報入力シート!Q134="","",基本情報入力シート!Q134)</f>
        <v/>
      </c>
      <c r="E105" s="757" t="str">
        <f aca="false">IF(基本情報入力シート!V134="","",基本情報入力シート!V134)</f>
        <v/>
      </c>
      <c r="F105" s="757" t="str">
        <f aca="false">IF(基本情報入力シート!W134="","",基本情報入力シート!W134)</f>
        <v/>
      </c>
      <c r="G105" s="757" t="str">
        <f aca="false">IF(基本情報入力シート!X134="","",基本情報入力シート!X134)</f>
        <v/>
      </c>
      <c r="H105" s="744" t="e">
        <f aca="false">IF(基本情報入力シート!Z134="","",基本情報入力シート!Z134)</f>
        <v>#N/A</v>
      </c>
      <c r="I105" s="745" t="str">
        <f aca="false">IF(基本情報入力シート!AE134&lt;&gt;"", 基本情報入力シート!AE134, "")</f>
        <v/>
      </c>
      <c r="J105" s="746" t="str">
        <f aca="false">IF(基本情報入力シート!AA134="","",基本情報入力シート!AA134)</f>
        <v/>
      </c>
      <c r="K105" s="758" t="e">
        <f aca="false">IF(基本情報入力シート!AD134="","",基本情報入力シート!AD134)</f>
        <v>#N/A</v>
      </c>
      <c r="L105" s="748" t="e">
        <f aca="false">IF(G105="","",VLOOKUP(G105,【参考】数式用!$A$3:$C$46,3,FALSE))))</f>
        <v>#N/A</v>
      </c>
      <c r="M105" s="759" t="str">
        <f aca="false">IFERROR(IF(I105="○",ROUNDDOWN(ROUNDDOWN(J105*K105,0)*L105,0),""), "単価未入力")</f>
        <v/>
      </c>
      <c r="N105" s="763"/>
      <c r="O105" s="760"/>
      <c r="P105" s="760"/>
      <c r="Q105" s="761"/>
      <c r="R105" s="761"/>
      <c r="S105" s="762"/>
      <c r="T105" s="1"/>
      <c r="U105" s="753" t="str">
        <f aca="false">IF(AND(M105&lt;&gt;"",AH105="×"),"！複数の交付対象月を選んでいる、交付対象月が選ばれていない又は補助金を申請予定でないのに交付対象月が選ばれています。", "")</f>
        <v/>
      </c>
      <c r="V105" s="753"/>
      <c r="W105" s="753"/>
      <c r="X105" s="753"/>
      <c r="Y105" s="753"/>
      <c r="Z105" s="753"/>
      <c r="AA105" s="753"/>
      <c r="AB105" s="753"/>
      <c r="AC105" s="753"/>
      <c r="AD105" s="753"/>
      <c r="AE105" s="753"/>
      <c r="AG105" s="126" t="str">
        <f aca="false">IF(G105&lt;&gt;"", "色付け", "")</f>
        <v/>
      </c>
      <c r="AH105" s="126" t="str">
        <f aca="false">IF(COUNTIF(N105:Q105, "○")=1, "○", "×")</f>
        <v>×</v>
      </c>
      <c r="AI105" s="754" t="str">
        <f aca="false">D105&amp;I105&amp;R105</f>
        <v/>
      </c>
      <c r="AJ105" s="535" t="str">
        <f aca="false">IF(R105="○", F105, "")</f>
        <v/>
      </c>
    </row>
    <row r="106" customFormat="false" ht="36.75" hidden="false" customHeight="true" outlineLevel="0" collapsed="false">
      <c r="A106" s="755" t="n">
        <f aca="false">A105+1</f>
        <v>96</v>
      </c>
      <c r="B106" s="756" t="str">
        <f aca="false">IF(基本情報入力シート!B135="","",基本情報入力シート!B135)</f>
        <v/>
      </c>
      <c r="C106" s="757" t="str">
        <f aca="false">IF(基本情報入力シート!L135="","",基本情報入力シート!L135)</f>
        <v/>
      </c>
      <c r="D106" s="757" t="str">
        <f aca="false">IF(基本情報入力シート!Q135="","",基本情報入力シート!Q135)</f>
        <v/>
      </c>
      <c r="E106" s="757" t="str">
        <f aca="false">IF(基本情報入力シート!V135="","",基本情報入力シート!V135)</f>
        <v/>
      </c>
      <c r="F106" s="757" t="str">
        <f aca="false">IF(基本情報入力シート!W135="","",基本情報入力シート!W135)</f>
        <v/>
      </c>
      <c r="G106" s="757" t="str">
        <f aca="false">IF(基本情報入力シート!X135="","",基本情報入力シート!X135)</f>
        <v/>
      </c>
      <c r="H106" s="744" t="e">
        <f aca="false">IF(基本情報入力シート!Z135="","",基本情報入力シート!Z135)</f>
        <v>#N/A</v>
      </c>
      <c r="I106" s="745" t="str">
        <f aca="false">IF(基本情報入力シート!AE135&lt;&gt;"", 基本情報入力シート!AE135, "")</f>
        <v/>
      </c>
      <c r="J106" s="746" t="str">
        <f aca="false">IF(基本情報入力シート!AA135="","",基本情報入力シート!AA135)</f>
        <v/>
      </c>
      <c r="K106" s="758" t="e">
        <f aca="false">IF(基本情報入力シート!AD135="","",基本情報入力シート!AD135)</f>
        <v>#N/A</v>
      </c>
      <c r="L106" s="748" t="e">
        <f aca="false">IF(G106="","",VLOOKUP(G106,【参考】数式用!$A$3:$C$46,3,FALSE))))</f>
        <v>#N/A</v>
      </c>
      <c r="M106" s="759" t="str">
        <f aca="false">IFERROR(IF(I106="○",ROUNDDOWN(ROUNDDOWN(J106*K106,0)*L106,0),""), "単価未入力")</f>
        <v/>
      </c>
      <c r="N106" s="763"/>
      <c r="O106" s="760"/>
      <c r="P106" s="760"/>
      <c r="Q106" s="761"/>
      <c r="R106" s="761"/>
      <c r="S106" s="762"/>
      <c r="T106" s="1"/>
      <c r="U106" s="753" t="str">
        <f aca="false">IF(AND(M106&lt;&gt;"",AH106="×"),"！複数の交付対象月を選んでいる、交付対象月が選ばれていない又は補助金を申請予定でないのに交付対象月が選ばれています。", "")</f>
        <v/>
      </c>
      <c r="V106" s="753"/>
      <c r="W106" s="753"/>
      <c r="X106" s="753"/>
      <c r="Y106" s="753"/>
      <c r="Z106" s="753"/>
      <c r="AA106" s="753"/>
      <c r="AB106" s="753"/>
      <c r="AC106" s="753"/>
      <c r="AD106" s="753"/>
      <c r="AE106" s="753"/>
      <c r="AG106" s="126" t="str">
        <f aca="false">IF(G106&lt;&gt;"", "色付け", "")</f>
        <v/>
      </c>
      <c r="AH106" s="126" t="str">
        <f aca="false">IF(COUNTIF(N106:Q106, "○")=1, "○", "×")</f>
        <v>×</v>
      </c>
      <c r="AI106" s="754" t="str">
        <f aca="false">D106&amp;I106&amp;R106</f>
        <v/>
      </c>
      <c r="AJ106" s="535" t="str">
        <f aca="false">IF(R106="○", F106, "")</f>
        <v/>
      </c>
    </row>
    <row r="107" customFormat="false" ht="36.75" hidden="false" customHeight="true" outlineLevel="0" collapsed="false">
      <c r="A107" s="755" t="n">
        <f aca="false">A106+1</f>
        <v>97</v>
      </c>
      <c r="B107" s="756" t="str">
        <f aca="false">IF(基本情報入力シート!B136="","",基本情報入力シート!B136)</f>
        <v/>
      </c>
      <c r="C107" s="757" t="str">
        <f aca="false">IF(基本情報入力シート!L136="","",基本情報入力シート!L136)</f>
        <v/>
      </c>
      <c r="D107" s="757" t="str">
        <f aca="false">IF(基本情報入力シート!Q136="","",基本情報入力シート!Q136)</f>
        <v/>
      </c>
      <c r="E107" s="757" t="str">
        <f aca="false">IF(基本情報入力シート!V136="","",基本情報入力シート!V136)</f>
        <v/>
      </c>
      <c r="F107" s="757" t="str">
        <f aca="false">IF(基本情報入力シート!W136="","",基本情報入力シート!W136)</f>
        <v/>
      </c>
      <c r="G107" s="757" t="str">
        <f aca="false">IF(基本情報入力シート!X136="","",基本情報入力シート!X136)</f>
        <v/>
      </c>
      <c r="H107" s="744" t="e">
        <f aca="false">IF(基本情報入力シート!Z136="","",基本情報入力シート!Z136)</f>
        <v>#N/A</v>
      </c>
      <c r="I107" s="745" t="str">
        <f aca="false">IF(基本情報入力シート!AE136&lt;&gt;"", 基本情報入力シート!AE136, "")</f>
        <v/>
      </c>
      <c r="J107" s="746" t="str">
        <f aca="false">IF(基本情報入力シート!AA136="","",基本情報入力シート!AA136)</f>
        <v/>
      </c>
      <c r="K107" s="758" t="e">
        <f aca="false">IF(基本情報入力シート!AD136="","",基本情報入力シート!AD136)</f>
        <v>#N/A</v>
      </c>
      <c r="L107" s="748" t="e">
        <f aca="false">IF(G107="","",VLOOKUP(G107,【参考】数式用!$A$3:$C$46,3,FALSE))))</f>
        <v>#N/A</v>
      </c>
      <c r="M107" s="759" t="str">
        <f aca="false">IFERROR(IF(I107="○",ROUNDDOWN(ROUNDDOWN(J107*K107,0)*L107,0),""), "単価未入力")</f>
        <v/>
      </c>
      <c r="N107" s="763"/>
      <c r="O107" s="760"/>
      <c r="P107" s="760"/>
      <c r="Q107" s="761"/>
      <c r="R107" s="761"/>
      <c r="S107" s="762"/>
      <c r="T107" s="1"/>
      <c r="U107" s="753" t="str">
        <f aca="false">IF(AND(M107&lt;&gt;"",AH107="×"),"！複数の交付対象月を選んでいる、交付対象月が選ばれていない又は補助金を申請予定でないのに交付対象月が選ばれています。", "")</f>
        <v/>
      </c>
      <c r="V107" s="753"/>
      <c r="W107" s="753"/>
      <c r="X107" s="753"/>
      <c r="Y107" s="753"/>
      <c r="Z107" s="753"/>
      <c r="AA107" s="753"/>
      <c r="AB107" s="753"/>
      <c r="AC107" s="753"/>
      <c r="AD107" s="753"/>
      <c r="AE107" s="753"/>
      <c r="AG107" s="126" t="str">
        <f aca="false">IF(G107&lt;&gt;"", "色付け", "")</f>
        <v/>
      </c>
      <c r="AH107" s="126" t="str">
        <f aca="false">IF(COUNTIF(N107:Q107, "○")=1, "○", "×")</f>
        <v>×</v>
      </c>
      <c r="AI107" s="754" t="str">
        <f aca="false">D107&amp;I107&amp;R107</f>
        <v/>
      </c>
      <c r="AJ107" s="535" t="str">
        <f aca="false">IF(R107="○", F107, "")</f>
        <v/>
      </c>
    </row>
    <row r="108" customFormat="false" ht="36.75" hidden="false" customHeight="true" outlineLevel="0" collapsed="false">
      <c r="A108" s="755" t="n">
        <f aca="false">A107+1</f>
        <v>98</v>
      </c>
      <c r="B108" s="756" t="str">
        <f aca="false">IF(基本情報入力シート!B137="","",基本情報入力シート!B137)</f>
        <v/>
      </c>
      <c r="C108" s="757" t="str">
        <f aca="false">IF(基本情報入力シート!L137="","",基本情報入力シート!L137)</f>
        <v/>
      </c>
      <c r="D108" s="757" t="str">
        <f aca="false">IF(基本情報入力シート!Q137="","",基本情報入力シート!Q137)</f>
        <v/>
      </c>
      <c r="E108" s="757" t="str">
        <f aca="false">IF(基本情報入力シート!V137="","",基本情報入力シート!V137)</f>
        <v/>
      </c>
      <c r="F108" s="757" t="str">
        <f aca="false">IF(基本情報入力シート!W137="","",基本情報入力シート!W137)</f>
        <v/>
      </c>
      <c r="G108" s="757" t="str">
        <f aca="false">IF(基本情報入力シート!X137="","",基本情報入力シート!X137)</f>
        <v/>
      </c>
      <c r="H108" s="744" t="e">
        <f aca="false">IF(基本情報入力シート!Z137="","",基本情報入力シート!Z137)</f>
        <v>#N/A</v>
      </c>
      <c r="I108" s="745" t="str">
        <f aca="false">IF(基本情報入力シート!AE137&lt;&gt;"", 基本情報入力シート!AE137, "")</f>
        <v/>
      </c>
      <c r="J108" s="746" t="str">
        <f aca="false">IF(基本情報入力シート!AA137="","",基本情報入力シート!AA137)</f>
        <v/>
      </c>
      <c r="K108" s="758" t="e">
        <f aca="false">IF(基本情報入力シート!AD137="","",基本情報入力シート!AD137)</f>
        <v>#N/A</v>
      </c>
      <c r="L108" s="748" t="e">
        <f aca="false">IF(G108="","",VLOOKUP(G108,【参考】数式用!$A$3:$C$46,3,FALSE))))</f>
        <v>#N/A</v>
      </c>
      <c r="M108" s="759" t="str">
        <f aca="false">IFERROR(IF(I108="○",ROUNDDOWN(ROUNDDOWN(J108*K108,0)*L108,0),""), "単価未入力")</f>
        <v/>
      </c>
      <c r="N108" s="763"/>
      <c r="O108" s="760"/>
      <c r="P108" s="760"/>
      <c r="Q108" s="761"/>
      <c r="R108" s="761"/>
      <c r="S108" s="762"/>
      <c r="T108" s="1"/>
      <c r="U108" s="753" t="str">
        <f aca="false">IF(AND(M108&lt;&gt;"",AH108="×"),"！複数の交付対象月を選んでいる、交付対象月が選ばれていない又は補助金を申請予定でないのに交付対象月が選ばれています。", "")</f>
        <v/>
      </c>
      <c r="V108" s="753"/>
      <c r="W108" s="753"/>
      <c r="X108" s="753"/>
      <c r="Y108" s="753"/>
      <c r="Z108" s="753"/>
      <c r="AA108" s="753"/>
      <c r="AB108" s="753"/>
      <c r="AC108" s="753"/>
      <c r="AD108" s="753"/>
      <c r="AE108" s="753"/>
      <c r="AG108" s="126" t="str">
        <f aca="false">IF(G108&lt;&gt;"", "色付け", "")</f>
        <v/>
      </c>
      <c r="AH108" s="126" t="str">
        <f aca="false">IF(COUNTIF(N108:Q108, "○")=1, "○", "×")</f>
        <v>×</v>
      </c>
      <c r="AI108" s="754" t="str">
        <f aca="false">D108&amp;I108&amp;R108</f>
        <v/>
      </c>
      <c r="AJ108" s="535" t="str">
        <f aca="false">IF(R108="○", F108, "")</f>
        <v/>
      </c>
    </row>
    <row r="109" customFormat="false" ht="36.75" hidden="false" customHeight="true" outlineLevel="0" collapsed="false">
      <c r="A109" s="755" t="n">
        <f aca="false">A108+1</f>
        <v>99</v>
      </c>
      <c r="B109" s="756" t="str">
        <f aca="false">IF(基本情報入力シート!B138="","",基本情報入力シート!B138)</f>
        <v/>
      </c>
      <c r="C109" s="757" t="str">
        <f aca="false">IF(基本情報入力シート!L138="","",基本情報入力シート!L138)</f>
        <v/>
      </c>
      <c r="D109" s="757" t="str">
        <f aca="false">IF(基本情報入力シート!Q138="","",基本情報入力シート!Q138)</f>
        <v/>
      </c>
      <c r="E109" s="757" t="str">
        <f aca="false">IF(基本情報入力シート!V138="","",基本情報入力シート!V138)</f>
        <v/>
      </c>
      <c r="F109" s="757" t="str">
        <f aca="false">IF(基本情報入力シート!W138="","",基本情報入力シート!W138)</f>
        <v/>
      </c>
      <c r="G109" s="757" t="str">
        <f aca="false">IF(基本情報入力シート!X138="","",基本情報入力シート!X138)</f>
        <v/>
      </c>
      <c r="H109" s="744" t="e">
        <f aca="false">IF(基本情報入力シート!Z138="","",基本情報入力シート!Z138)</f>
        <v>#N/A</v>
      </c>
      <c r="I109" s="745" t="str">
        <f aca="false">IF(基本情報入力シート!AE138&lt;&gt;"", 基本情報入力シート!AE138, "")</f>
        <v/>
      </c>
      <c r="J109" s="746" t="str">
        <f aca="false">IF(基本情報入力シート!AA138="","",基本情報入力シート!AA138)</f>
        <v/>
      </c>
      <c r="K109" s="758" t="e">
        <f aca="false">IF(基本情報入力シート!AD138="","",基本情報入力シート!AD138)</f>
        <v>#N/A</v>
      </c>
      <c r="L109" s="748" t="e">
        <f aca="false">IF(G109="","",VLOOKUP(G109,【参考】数式用!$A$3:$C$46,3,FALSE))))</f>
        <v>#N/A</v>
      </c>
      <c r="M109" s="759" t="str">
        <f aca="false">IFERROR(IF(I109="○",ROUNDDOWN(ROUNDDOWN(J109*K109,0)*L109,0),""), "単価未入力")</f>
        <v/>
      </c>
      <c r="N109" s="763"/>
      <c r="O109" s="760"/>
      <c r="P109" s="760"/>
      <c r="Q109" s="761"/>
      <c r="R109" s="761"/>
      <c r="S109" s="762"/>
      <c r="T109" s="1"/>
      <c r="U109" s="753" t="str">
        <f aca="false">IF(AND(M109&lt;&gt;"",AH109="×"),"！複数の交付対象月を選んでいる、交付対象月が選ばれていない又は補助金を申請予定でないのに交付対象月が選ばれています。", "")</f>
        <v/>
      </c>
      <c r="V109" s="753"/>
      <c r="W109" s="753"/>
      <c r="X109" s="753"/>
      <c r="Y109" s="753"/>
      <c r="Z109" s="753"/>
      <c r="AA109" s="753"/>
      <c r="AB109" s="753"/>
      <c r="AC109" s="753"/>
      <c r="AD109" s="753"/>
      <c r="AE109" s="753"/>
      <c r="AG109" s="126" t="str">
        <f aca="false">IF(G109&lt;&gt;"", "色付け", "")</f>
        <v/>
      </c>
      <c r="AH109" s="126" t="str">
        <f aca="false">IF(COUNTIF(N109:Q109, "○")=1, "○", "×")</f>
        <v>×</v>
      </c>
      <c r="AI109" s="754" t="str">
        <f aca="false">D109&amp;I109&amp;R109</f>
        <v/>
      </c>
      <c r="AJ109" s="535" t="str">
        <f aca="false">IF(R109="○", F109, "")</f>
        <v/>
      </c>
    </row>
    <row r="110" customFormat="false" ht="36.75" hidden="false" customHeight="true" outlineLevel="0" collapsed="false">
      <c r="A110" s="764" t="n">
        <f aca="false">A109+1</f>
        <v>100</v>
      </c>
      <c r="B110" s="765" t="str">
        <f aca="false">IF(基本情報入力シート!B139="","",基本情報入力シート!B139)</f>
        <v/>
      </c>
      <c r="C110" s="766" t="str">
        <f aca="false">IF(基本情報入力シート!L139="","",基本情報入力シート!L139)</f>
        <v/>
      </c>
      <c r="D110" s="766" t="str">
        <f aca="false">IF(基本情報入力シート!Q139="","",基本情報入力シート!Q139)</f>
        <v/>
      </c>
      <c r="E110" s="766" t="str">
        <f aca="false">IF(基本情報入力シート!V139="","",基本情報入力シート!V139)</f>
        <v/>
      </c>
      <c r="F110" s="766" t="str">
        <f aca="false">IF(基本情報入力シート!W139="","",基本情報入力シート!W139)</f>
        <v/>
      </c>
      <c r="G110" s="766" t="str">
        <f aca="false">IF(基本情報入力シート!X139="","",基本情報入力シート!X139)</f>
        <v/>
      </c>
      <c r="H110" s="767" t="e">
        <f aca="false">IF(基本情報入力シート!Z139="","",基本情報入力シート!Z139)</f>
        <v>#N/A</v>
      </c>
      <c r="I110" s="768" t="str">
        <f aca="false">IF(基本情報入力シート!AE139&lt;&gt;"", 基本情報入力シート!AE139, "")</f>
        <v/>
      </c>
      <c r="J110" s="769" t="str">
        <f aca="false">IF(基本情報入力シート!AA139="","",基本情報入力シート!AA139)</f>
        <v/>
      </c>
      <c r="K110" s="770" t="e">
        <f aca="false">IF(基本情報入力シート!AD139="","",基本情報入力シート!AD139)</f>
        <v>#N/A</v>
      </c>
      <c r="L110" s="771" t="e">
        <f aca="false">IF(G110="","",VLOOKUP(G110,【参考】数式用!$A$3:$C$46,3,FALSE))))</f>
        <v>#N/A</v>
      </c>
      <c r="M110" s="772" t="str">
        <f aca="false">IFERROR(IF(I110="○",ROUNDDOWN(ROUNDDOWN(J110*K110,0)*L110,0),""), "単価未入力")</f>
        <v/>
      </c>
      <c r="N110" s="773"/>
      <c r="O110" s="774"/>
      <c r="P110" s="774"/>
      <c r="Q110" s="775"/>
      <c r="R110" s="775"/>
      <c r="S110" s="776"/>
      <c r="T110" s="1"/>
      <c r="U110" s="753" t="str">
        <f aca="false">IF(AND(M110&lt;&gt;"",AH110="×"),"！複数の交付対象月を選んでいる、交付対象月が選ばれていない又は補助金を申請予定でないのに交付対象月が選ばれています。", "")</f>
        <v/>
      </c>
      <c r="V110" s="753"/>
      <c r="W110" s="753"/>
      <c r="X110" s="753"/>
      <c r="Y110" s="753"/>
      <c r="Z110" s="753"/>
      <c r="AA110" s="753"/>
      <c r="AB110" s="753"/>
      <c r="AC110" s="753"/>
      <c r="AD110" s="753"/>
      <c r="AE110" s="753"/>
      <c r="AG110" s="126" t="str">
        <f aca="false">IF(G110&lt;&gt;"", "色付け", "")</f>
        <v/>
      </c>
      <c r="AH110" s="126" t="str">
        <f aca="false">IF(COUNTIF(N110:Q110, "○")=1, "○", "×")</f>
        <v>×</v>
      </c>
      <c r="AI110" s="754" t="str">
        <f aca="false">D110&amp;I110&amp;R110</f>
        <v/>
      </c>
      <c r="AJ110" s="535" t="str">
        <f aca="false">IF(R110="○", F110, "")</f>
        <v/>
      </c>
    </row>
    <row r="111" customFormat="false" ht="13" hidden="false" customHeight="false" outlineLevel="0" collapsed="false">
      <c r="C111" s="777"/>
      <c r="D111" s="777"/>
      <c r="E111" s="777"/>
      <c r="F111" s="777"/>
      <c r="G111" s="777"/>
    </row>
    <row r="112" customFormat="false" ht="13" hidden="false" customHeight="false" outlineLevel="0" collapsed="false">
      <c r="C112" s="777"/>
      <c r="D112" s="777"/>
      <c r="E112" s="777"/>
      <c r="F112" s="777"/>
      <c r="G112" s="777"/>
    </row>
    <row r="113" customFormat="false" ht="13" hidden="false" customHeight="false" outlineLevel="0" collapsed="false">
      <c r="C113" s="777"/>
      <c r="D113" s="777"/>
      <c r="E113" s="777"/>
      <c r="F113" s="777"/>
      <c r="G113" s="777"/>
    </row>
    <row r="114" customFormat="false" ht="13" hidden="false" customHeight="false" outlineLevel="0" collapsed="false">
      <c r="C114" s="777"/>
      <c r="D114" s="777"/>
      <c r="E114" s="777"/>
      <c r="F114" s="777"/>
      <c r="G114" s="777"/>
    </row>
    <row r="115" customFormat="false" ht="13" hidden="false" customHeight="false" outlineLevel="0" collapsed="false">
      <c r="C115" s="777"/>
      <c r="D115" s="777"/>
      <c r="E115" s="777"/>
      <c r="F115" s="777"/>
      <c r="G115" s="777"/>
    </row>
    <row r="116" customFormat="false" ht="13" hidden="false" customHeight="false" outlineLevel="0" collapsed="false">
      <c r="C116" s="777"/>
      <c r="D116" s="777"/>
      <c r="E116" s="777"/>
      <c r="F116" s="777"/>
      <c r="G116" s="777"/>
    </row>
    <row r="117" customFormat="false" ht="13" hidden="false" customHeight="false" outlineLevel="0" collapsed="false">
      <c r="C117" s="777"/>
      <c r="D117" s="777"/>
      <c r="E117" s="777"/>
      <c r="F117" s="777"/>
      <c r="G117" s="777"/>
    </row>
    <row r="118" customFormat="false" ht="13" hidden="false" customHeight="false" outlineLevel="0" collapsed="false">
      <c r="C118" s="777"/>
      <c r="D118" s="777"/>
      <c r="E118" s="777"/>
      <c r="F118" s="777"/>
      <c r="G118" s="777"/>
    </row>
    <row r="119" customFormat="false" ht="13" hidden="false" customHeight="false" outlineLevel="0" collapsed="false">
      <c r="C119" s="777"/>
      <c r="D119" s="777"/>
      <c r="E119" s="777"/>
      <c r="F119" s="777"/>
      <c r="G119" s="777"/>
    </row>
    <row r="120" customFormat="false" ht="13" hidden="false" customHeight="false" outlineLevel="0" collapsed="false">
      <c r="C120" s="777"/>
      <c r="D120" s="777"/>
      <c r="E120" s="777"/>
      <c r="F120" s="777"/>
      <c r="G120" s="777"/>
    </row>
    <row r="121" customFormat="false" ht="13" hidden="false" customHeight="false" outlineLevel="0" collapsed="false">
      <c r="C121" s="777"/>
      <c r="D121" s="777"/>
      <c r="E121" s="777"/>
      <c r="F121" s="777"/>
      <c r="G121" s="777"/>
    </row>
    <row r="122" customFormat="false" ht="13" hidden="false" customHeight="false" outlineLevel="0" collapsed="false">
      <c r="C122" s="777"/>
      <c r="D122" s="777"/>
      <c r="E122" s="777"/>
      <c r="F122" s="777"/>
      <c r="G122" s="777"/>
    </row>
    <row r="123" customFormat="false" ht="13" hidden="false" customHeight="false" outlineLevel="0" collapsed="false">
      <c r="C123" s="777"/>
      <c r="D123" s="777"/>
      <c r="E123" s="777"/>
      <c r="F123" s="777"/>
      <c r="G123" s="777"/>
    </row>
    <row r="124" customFormat="false" ht="13" hidden="false" customHeight="false" outlineLevel="0" collapsed="false">
      <c r="C124" s="777"/>
      <c r="D124" s="777"/>
      <c r="E124" s="777"/>
      <c r="F124" s="777"/>
      <c r="G124" s="777"/>
    </row>
    <row r="125" customFormat="false" ht="13" hidden="false" customHeight="false" outlineLevel="0" collapsed="false">
      <c r="C125" s="777"/>
      <c r="D125" s="777"/>
      <c r="E125" s="777"/>
      <c r="F125" s="777"/>
      <c r="G125" s="777"/>
    </row>
    <row r="126" customFormat="false" ht="13" hidden="false" customHeight="false" outlineLevel="0" collapsed="false">
      <c r="C126" s="777"/>
      <c r="D126" s="777"/>
      <c r="E126" s="777"/>
      <c r="F126" s="777"/>
      <c r="G126" s="777"/>
    </row>
    <row r="127" customFormat="false" ht="13" hidden="false" customHeight="false" outlineLevel="0" collapsed="false">
      <c r="C127" s="777"/>
      <c r="D127" s="777"/>
      <c r="E127" s="777"/>
      <c r="F127" s="777"/>
      <c r="G127" s="777"/>
    </row>
    <row r="128" customFormat="false" ht="13" hidden="false" customHeight="false" outlineLevel="0" collapsed="false">
      <c r="C128" s="777"/>
      <c r="D128" s="777"/>
      <c r="E128" s="777"/>
      <c r="F128" s="777"/>
      <c r="G128" s="777"/>
    </row>
    <row r="129" customFormat="false" ht="13" hidden="false" customHeight="false" outlineLevel="0" collapsed="false">
      <c r="C129" s="777"/>
      <c r="D129" s="777"/>
      <c r="E129" s="777"/>
      <c r="F129" s="777"/>
      <c r="G129" s="777"/>
    </row>
    <row r="130" customFormat="false" ht="13" hidden="false" customHeight="false" outlineLevel="0" collapsed="false">
      <c r="C130" s="777"/>
      <c r="D130" s="777"/>
      <c r="E130" s="777"/>
      <c r="F130" s="777"/>
      <c r="G130" s="777"/>
    </row>
    <row r="131" customFormat="false" ht="13" hidden="false" customHeight="false" outlineLevel="0" collapsed="false">
      <c r="C131" s="777"/>
      <c r="D131" s="777"/>
      <c r="E131" s="777"/>
      <c r="F131" s="777"/>
      <c r="G131" s="777"/>
    </row>
    <row r="132" customFormat="false" ht="13" hidden="false" customHeight="false" outlineLevel="0" collapsed="false">
      <c r="C132" s="777"/>
      <c r="D132" s="777"/>
      <c r="E132" s="777"/>
      <c r="F132" s="777"/>
      <c r="G132" s="777"/>
    </row>
    <row r="133" customFormat="false" ht="13" hidden="false" customHeight="false" outlineLevel="0" collapsed="false">
      <c r="C133" s="777"/>
      <c r="D133" s="777"/>
      <c r="E133" s="777"/>
      <c r="F133" s="777"/>
      <c r="G133" s="777"/>
    </row>
    <row r="134" customFormat="false" ht="13" hidden="false" customHeight="false" outlineLevel="0" collapsed="false">
      <c r="C134" s="777"/>
      <c r="D134" s="777"/>
      <c r="E134" s="777"/>
      <c r="F134" s="777"/>
      <c r="G134" s="777"/>
    </row>
    <row r="135" customFormat="false" ht="13" hidden="false" customHeight="false" outlineLevel="0" collapsed="false">
      <c r="C135" s="777"/>
      <c r="D135" s="777"/>
      <c r="E135" s="777"/>
      <c r="F135" s="777"/>
      <c r="G135" s="777"/>
    </row>
    <row r="136" customFormat="false" ht="13" hidden="false" customHeight="false" outlineLevel="0" collapsed="false">
      <c r="C136" s="777"/>
      <c r="D136" s="777"/>
      <c r="E136" s="777"/>
      <c r="F136" s="777"/>
      <c r="G136" s="777"/>
    </row>
    <row r="137" customFormat="false" ht="13" hidden="false" customHeight="false" outlineLevel="0" collapsed="false">
      <c r="C137" s="777"/>
      <c r="D137" s="777"/>
      <c r="E137" s="777"/>
      <c r="F137" s="777"/>
      <c r="G137" s="777"/>
    </row>
    <row r="138" customFormat="false" ht="13" hidden="false" customHeight="false" outlineLevel="0" collapsed="false">
      <c r="C138" s="777"/>
      <c r="D138" s="777"/>
      <c r="E138" s="777"/>
      <c r="F138" s="777"/>
      <c r="G138" s="777"/>
    </row>
    <row r="139" customFormat="false" ht="13" hidden="false" customHeight="false" outlineLevel="0" collapsed="false">
      <c r="C139" s="777"/>
      <c r="D139" s="777"/>
      <c r="E139" s="777"/>
      <c r="F139" s="777"/>
      <c r="G139" s="777"/>
    </row>
    <row r="140" customFormat="false" ht="13" hidden="false" customHeight="false" outlineLevel="0" collapsed="false">
      <c r="C140" s="777"/>
      <c r="D140" s="777"/>
      <c r="E140" s="777"/>
      <c r="F140" s="777"/>
      <c r="G140" s="777"/>
    </row>
    <row r="141" customFormat="false" ht="13" hidden="false" customHeight="false" outlineLevel="0" collapsed="false">
      <c r="C141" s="777"/>
      <c r="D141" s="777"/>
      <c r="E141" s="777"/>
      <c r="F141" s="777"/>
      <c r="G141" s="777"/>
    </row>
    <row r="142" customFormat="false" ht="13" hidden="false" customHeight="false" outlineLevel="0" collapsed="false">
      <c r="C142" s="777"/>
      <c r="D142" s="777"/>
      <c r="E142" s="777"/>
      <c r="F142" s="777"/>
      <c r="G142" s="777"/>
    </row>
    <row r="143" customFormat="false" ht="13" hidden="false" customHeight="false" outlineLevel="0" collapsed="false">
      <c r="C143" s="777"/>
      <c r="D143" s="777"/>
      <c r="E143" s="777"/>
      <c r="F143" s="777"/>
      <c r="G143" s="777"/>
    </row>
    <row r="144" customFormat="false" ht="13" hidden="false" customHeight="false" outlineLevel="0" collapsed="false">
      <c r="C144" s="777"/>
      <c r="D144" s="777"/>
      <c r="E144" s="777"/>
      <c r="F144" s="777"/>
      <c r="G144" s="777"/>
    </row>
    <row r="145" customFormat="false" ht="13" hidden="false" customHeight="false" outlineLevel="0" collapsed="false">
      <c r="C145" s="777"/>
      <c r="D145" s="777"/>
      <c r="E145" s="777"/>
      <c r="F145" s="777"/>
      <c r="G145" s="777"/>
    </row>
    <row r="146" customFormat="false" ht="13" hidden="false" customHeight="false" outlineLevel="0" collapsed="false">
      <c r="C146" s="777"/>
      <c r="D146" s="777"/>
      <c r="E146" s="777"/>
      <c r="F146" s="777"/>
      <c r="G146" s="777"/>
    </row>
    <row r="147" customFormat="false" ht="13" hidden="false" customHeight="false" outlineLevel="0" collapsed="false">
      <c r="C147" s="777"/>
      <c r="D147" s="777"/>
      <c r="E147" s="777"/>
      <c r="F147" s="777"/>
      <c r="G147" s="777"/>
    </row>
    <row r="148" customFormat="false" ht="13" hidden="false" customHeight="false" outlineLevel="0" collapsed="false">
      <c r="C148" s="777"/>
      <c r="D148" s="777"/>
      <c r="E148" s="777"/>
      <c r="F148" s="777"/>
      <c r="G148" s="777"/>
    </row>
    <row r="149" customFormat="false" ht="13" hidden="false" customHeight="false" outlineLevel="0" collapsed="false">
      <c r="C149" s="777"/>
      <c r="D149" s="777"/>
      <c r="E149" s="777"/>
      <c r="F149" s="777"/>
      <c r="G149" s="777"/>
    </row>
    <row r="150" customFormat="false" ht="13" hidden="false" customHeight="false" outlineLevel="0" collapsed="false">
      <c r="C150" s="777"/>
      <c r="D150" s="777"/>
      <c r="E150" s="777"/>
      <c r="F150" s="777"/>
      <c r="G150" s="777"/>
    </row>
    <row r="151" customFormat="false" ht="13" hidden="false" customHeight="false" outlineLevel="0" collapsed="false">
      <c r="C151" s="777"/>
      <c r="D151" s="777"/>
      <c r="E151" s="777"/>
      <c r="F151" s="777"/>
      <c r="G151" s="777"/>
    </row>
    <row r="152" customFormat="false" ht="13" hidden="false" customHeight="false" outlineLevel="0" collapsed="false">
      <c r="C152" s="777"/>
      <c r="D152" s="777"/>
      <c r="E152" s="777"/>
      <c r="F152" s="777"/>
      <c r="G152" s="777"/>
    </row>
    <row r="153" customFormat="false" ht="13" hidden="false" customHeight="false" outlineLevel="0" collapsed="false">
      <c r="C153" s="777"/>
      <c r="D153" s="777"/>
      <c r="E153" s="777"/>
      <c r="F153" s="777"/>
      <c r="G153" s="777"/>
    </row>
    <row r="154" customFormat="false" ht="13" hidden="false" customHeight="false" outlineLevel="0" collapsed="false">
      <c r="C154" s="777"/>
      <c r="D154" s="777"/>
      <c r="E154" s="777"/>
      <c r="F154" s="777"/>
      <c r="G154" s="777"/>
    </row>
    <row r="155" customFormat="false" ht="13" hidden="false" customHeight="false" outlineLevel="0" collapsed="false">
      <c r="C155" s="777"/>
      <c r="D155" s="777"/>
      <c r="E155" s="777"/>
      <c r="F155" s="777"/>
      <c r="G155" s="777"/>
    </row>
    <row r="156" customFormat="false" ht="13" hidden="false" customHeight="false" outlineLevel="0" collapsed="false">
      <c r="C156" s="777"/>
      <c r="D156" s="777"/>
      <c r="E156" s="777"/>
      <c r="F156" s="777"/>
      <c r="G156" s="777"/>
    </row>
    <row r="157" customFormat="false" ht="13" hidden="false" customHeight="false" outlineLevel="0" collapsed="false">
      <c r="C157" s="777"/>
      <c r="D157" s="777"/>
      <c r="E157" s="777"/>
      <c r="F157" s="777"/>
      <c r="G157" s="777"/>
    </row>
    <row r="158" customFormat="false" ht="13" hidden="false" customHeight="false" outlineLevel="0" collapsed="false">
      <c r="C158" s="777"/>
      <c r="D158" s="777"/>
      <c r="E158" s="777"/>
      <c r="F158" s="777"/>
      <c r="G158" s="777"/>
    </row>
    <row r="159" customFormat="false" ht="13" hidden="false" customHeight="false" outlineLevel="0" collapsed="false">
      <c r="C159" s="777"/>
      <c r="D159" s="777"/>
      <c r="E159" s="777"/>
      <c r="F159" s="777"/>
      <c r="G159" s="777"/>
    </row>
    <row r="160" customFormat="false" ht="13" hidden="false" customHeight="false" outlineLevel="0" collapsed="false">
      <c r="C160" s="777"/>
      <c r="D160" s="777"/>
      <c r="E160" s="777"/>
      <c r="F160" s="777"/>
      <c r="G160" s="777"/>
    </row>
    <row r="161" customFormat="false" ht="13" hidden="false" customHeight="false" outlineLevel="0" collapsed="false">
      <c r="C161" s="777"/>
      <c r="D161" s="777"/>
      <c r="E161" s="777"/>
      <c r="F161" s="777"/>
      <c r="G161" s="777"/>
    </row>
    <row r="162" customFormat="false" ht="13" hidden="false" customHeight="false" outlineLevel="0" collapsed="false">
      <c r="C162" s="777"/>
      <c r="D162" s="777"/>
      <c r="E162" s="777"/>
      <c r="F162" s="777"/>
      <c r="G162" s="777"/>
    </row>
    <row r="163" customFormat="false" ht="13" hidden="false" customHeight="false" outlineLevel="0" collapsed="false">
      <c r="C163" s="777"/>
      <c r="D163" s="777"/>
      <c r="E163" s="777"/>
      <c r="F163" s="777"/>
      <c r="G163" s="777"/>
    </row>
    <row r="164" customFormat="false" ht="13" hidden="false" customHeight="false" outlineLevel="0" collapsed="false">
      <c r="C164" s="777"/>
      <c r="D164" s="777"/>
      <c r="E164" s="777"/>
      <c r="F164" s="777"/>
      <c r="G164" s="777"/>
    </row>
    <row r="165" customFormat="false" ht="13" hidden="false" customHeight="false" outlineLevel="0" collapsed="false">
      <c r="C165" s="777"/>
      <c r="D165" s="777"/>
      <c r="E165" s="777"/>
      <c r="F165" s="777"/>
      <c r="G165" s="777"/>
    </row>
    <row r="166" customFormat="false" ht="13" hidden="false" customHeight="false" outlineLevel="0" collapsed="false">
      <c r="C166" s="777"/>
      <c r="D166" s="777"/>
      <c r="E166" s="777"/>
      <c r="F166" s="777"/>
      <c r="G166" s="777"/>
    </row>
    <row r="167" customFormat="false" ht="13" hidden="false" customHeight="false" outlineLevel="0" collapsed="false">
      <c r="C167" s="777"/>
      <c r="D167" s="777"/>
      <c r="E167" s="777"/>
      <c r="F167" s="777"/>
      <c r="G167" s="777"/>
    </row>
    <row r="168" customFormat="false" ht="13" hidden="false" customHeight="false" outlineLevel="0" collapsed="false">
      <c r="C168" s="777"/>
      <c r="D168" s="777"/>
      <c r="E168" s="777"/>
      <c r="F168" s="777"/>
      <c r="G168" s="777"/>
    </row>
    <row r="169" customFormat="false" ht="13" hidden="false" customHeight="false" outlineLevel="0" collapsed="false">
      <c r="C169" s="777"/>
      <c r="D169" s="777"/>
      <c r="E169" s="777"/>
      <c r="F169" s="777"/>
      <c r="G169" s="777"/>
    </row>
    <row r="170" customFormat="false" ht="13" hidden="false" customHeight="false" outlineLevel="0" collapsed="false">
      <c r="C170" s="777"/>
      <c r="D170" s="777"/>
      <c r="E170" s="777"/>
      <c r="F170" s="777"/>
      <c r="G170" s="777"/>
    </row>
    <row r="171" customFormat="false" ht="13" hidden="false" customHeight="false" outlineLevel="0" collapsed="false">
      <c r="C171" s="777"/>
      <c r="D171" s="777"/>
      <c r="E171" s="777"/>
      <c r="F171" s="777"/>
      <c r="G171" s="777"/>
    </row>
    <row r="172" customFormat="false" ht="13" hidden="false" customHeight="false" outlineLevel="0" collapsed="false">
      <c r="C172" s="777"/>
      <c r="D172" s="777"/>
      <c r="E172" s="777"/>
      <c r="F172" s="777"/>
      <c r="G172" s="777"/>
    </row>
    <row r="173" customFormat="false" ht="13" hidden="false" customHeight="false" outlineLevel="0" collapsed="false">
      <c r="C173" s="777"/>
      <c r="D173" s="777"/>
      <c r="E173" s="777"/>
      <c r="F173" s="777"/>
      <c r="G173" s="777"/>
    </row>
    <row r="174" customFormat="false" ht="13" hidden="false" customHeight="false" outlineLevel="0" collapsed="false">
      <c r="C174" s="777"/>
      <c r="D174" s="777"/>
      <c r="E174" s="777"/>
      <c r="F174" s="777"/>
      <c r="G174" s="777"/>
    </row>
    <row r="175" customFormat="false" ht="13" hidden="false" customHeight="false" outlineLevel="0" collapsed="false">
      <c r="C175" s="777"/>
      <c r="D175" s="777"/>
      <c r="E175" s="777"/>
      <c r="F175" s="777"/>
      <c r="G175" s="777"/>
    </row>
    <row r="176" customFormat="false" ht="13" hidden="false" customHeight="false" outlineLevel="0" collapsed="false">
      <c r="C176" s="777"/>
      <c r="D176" s="777"/>
      <c r="E176" s="777"/>
      <c r="F176" s="777"/>
      <c r="G176" s="777"/>
    </row>
    <row r="177" customFormat="false" ht="13" hidden="false" customHeight="false" outlineLevel="0" collapsed="false">
      <c r="C177" s="777"/>
      <c r="D177" s="777"/>
      <c r="E177" s="777"/>
      <c r="F177" s="777"/>
      <c r="G177" s="777"/>
      <c r="U177" s="0" t="str">
        <f aca="false">IF(AND(O180="○",O180=Q177),1,"")</f>
        <v/>
      </c>
    </row>
    <row r="178" customFormat="false" ht="13" hidden="false" customHeight="false" outlineLevel="0" collapsed="false">
      <c r="C178" s="777"/>
      <c r="D178" s="777"/>
      <c r="E178" s="777"/>
      <c r="F178" s="777"/>
      <c r="G178" s="777"/>
      <c r="U178" s="0" t="str">
        <f aca="false">IF(AND(O181="○",O181=Q178),1,"")</f>
        <v/>
      </c>
    </row>
    <row r="179" customFormat="false" ht="13" hidden="false" customHeight="false" outlineLevel="0" collapsed="false">
      <c r="C179" s="777"/>
      <c r="D179" s="777"/>
      <c r="E179" s="777"/>
      <c r="F179" s="777"/>
      <c r="G179" s="777"/>
      <c r="U179" s="0" t="str">
        <f aca="false">IF(AND(O182="○",O182=Q179),1,"")</f>
        <v/>
      </c>
    </row>
    <row r="180" customFormat="false" ht="13" hidden="false" customHeight="false" outlineLevel="0" collapsed="false">
      <c r="C180" s="777"/>
      <c r="D180" s="777"/>
      <c r="E180" s="777"/>
      <c r="F180" s="777"/>
      <c r="G180" s="777"/>
      <c r="U180" s="0" t="str">
        <f aca="false">IF(AND(O183="○",O183=Q180),1,"")</f>
        <v/>
      </c>
    </row>
    <row r="181" customFormat="false" ht="13" hidden="false" customHeight="false" outlineLevel="0" collapsed="false">
      <c r="C181" s="777"/>
      <c r="D181" s="777"/>
      <c r="E181" s="777"/>
      <c r="F181" s="777"/>
      <c r="G181" s="777"/>
      <c r="U181" s="0" t="str">
        <f aca="false">IF(AND(O184="○",O184=Q181),1,"")</f>
        <v/>
      </c>
    </row>
    <row r="182" customFormat="false" ht="13" hidden="false" customHeight="false" outlineLevel="0" collapsed="false">
      <c r="C182" s="777"/>
      <c r="D182" s="777"/>
      <c r="E182" s="777"/>
      <c r="F182" s="777"/>
      <c r="G182" s="777"/>
      <c r="U182" s="0" t="str">
        <f aca="false">IF(AND(O185="○",O185=Q182),1,"")</f>
        <v/>
      </c>
    </row>
    <row r="183" customFormat="false" ht="13" hidden="false" customHeight="false" outlineLevel="0" collapsed="false">
      <c r="C183" s="777"/>
      <c r="D183" s="777"/>
      <c r="E183" s="777"/>
      <c r="F183" s="777"/>
      <c r="G183" s="777"/>
      <c r="U183" s="0" t="str">
        <f aca="false">IF(AND(O186="○",O186=Q183),1,"")</f>
        <v/>
      </c>
    </row>
    <row r="184" customFormat="false" ht="13" hidden="false" customHeight="false" outlineLevel="0" collapsed="false">
      <c r="C184" s="777"/>
      <c r="D184" s="777"/>
      <c r="E184" s="777"/>
      <c r="F184" s="777"/>
      <c r="G184" s="777"/>
      <c r="U184" s="0" t="str">
        <f aca="false">IF(AND(O187="○",O187=Q184),1,"")</f>
        <v/>
      </c>
    </row>
    <row r="185" customFormat="false" ht="13" hidden="false" customHeight="false" outlineLevel="0" collapsed="false">
      <c r="C185" s="777"/>
      <c r="D185" s="777"/>
      <c r="E185" s="777"/>
      <c r="F185" s="777"/>
      <c r="G185" s="777"/>
      <c r="U185" s="0" t="str">
        <f aca="false">IF(AND(O188="○",O188=Q185),1,"")</f>
        <v/>
      </c>
    </row>
    <row r="186" customFormat="false" ht="13" hidden="false" customHeight="false" outlineLevel="0" collapsed="false">
      <c r="C186" s="777"/>
      <c r="D186" s="777"/>
      <c r="E186" s="777"/>
      <c r="F186" s="777"/>
      <c r="G186" s="777"/>
      <c r="U186" s="0" t="str">
        <f aca="false">IF(AND(O189="○",O189=Q186),1,"")</f>
        <v/>
      </c>
    </row>
    <row r="187" customFormat="false" ht="13" hidden="false" customHeight="false" outlineLevel="0" collapsed="false">
      <c r="C187" s="777"/>
      <c r="D187" s="777"/>
      <c r="E187" s="777"/>
      <c r="F187" s="777"/>
      <c r="G187" s="777"/>
      <c r="U187" s="0" t="str">
        <f aca="false">IF(AND(O190="○",O190=Q187),1,"")</f>
        <v/>
      </c>
    </row>
    <row r="188" customFormat="false" ht="13" hidden="false" customHeight="false" outlineLevel="0" collapsed="false">
      <c r="C188" s="777"/>
      <c r="D188" s="777"/>
      <c r="E188" s="777"/>
      <c r="F188" s="777"/>
      <c r="G188" s="777"/>
      <c r="U188" s="0" t="str">
        <f aca="false">IF(AND(O191="○",O191=Q188),1,"")</f>
        <v/>
      </c>
    </row>
    <row r="189" customFormat="false" ht="13" hidden="false" customHeight="false" outlineLevel="0" collapsed="false">
      <c r="C189" s="777"/>
      <c r="D189" s="777"/>
      <c r="E189" s="777"/>
      <c r="F189" s="777"/>
      <c r="G189" s="777"/>
      <c r="U189" s="0" t="str">
        <f aca="false">IF(AND(O192="○",O192=Q189),1,"")</f>
        <v/>
      </c>
    </row>
    <row r="190" customFormat="false" ht="13" hidden="false" customHeight="false" outlineLevel="0" collapsed="false">
      <c r="C190" s="777"/>
      <c r="D190" s="777"/>
      <c r="E190" s="777"/>
      <c r="F190" s="777"/>
      <c r="G190" s="777"/>
      <c r="U190" s="0" t="str">
        <f aca="false">IF(AND(O193="○",O193=Q190),1,"")</f>
        <v/>
      </c>
    </row>
    <row r="191" customFormat="false" ht="13" hidden="false" customHeight="false" outlineLevel="0" collapsed="false">
      <c r="C191" s="777"/>
      <c r="D191" s="777"/>
      <c r="E191" s="777"/>
      <c r="F191" s="777"/>
      <c r="G191" s="777"/>
      <c r="U191" s="0" t="str">
        <f aca="false">IF(AND(O194="○",O194=Q191),1,"")</f>
        <v/>
      </c>
    </row>
    <row r="192" customFormat="false" ht="13" hidden="false" customHeight="false" outlineLevel="0" collapsed="false">
      <c r="C192" s="777"/>
      <c r="D192" s="777"/>
      <c r="E192" s="777"/>
      <c r="F192" s="777"/>
      <c r="G192" s="777"/>
      <c r="U192" s="0" t="str">
        <f aca="false">IF(AND(O195="○",O195=Q192),1,"")</f>
        <v/>
      </c>
    </row>
    <row r="193" customFormat="false" ht="13" hidden="false" customHeight="false" outlineLevel="0" collapsed="false">
      <c r="C193" s="777"/>
      <c r="D193" s="777"/>
      <c r="E193" s="777"/>
      <c r="F193" s="777"/>
      <c r="G193" s="777"/>
      <c r="U193" s="0" t="str">
        <f aca="false">IF(AND(O196="○",O196=Q193),1,"")</f>
        <v/>
      </c>
    </row>
    <row r="194" customFormat="false" ht="13" hidden="false" customHeight="false" outlineLevel="0" collapsed="false">
      <c r="C194" s="777"/>
      <c r="D194" s="777"/>
      <c r="E194" s="777"/>
      <c r="F194" s="777"/>
      <c r="G194" s="777"/>
      <c r="U194" s="0" t="str">
        <f aca="false">IF(AND(O197="○",O197=Q194),1,"")</f>
        <v/>
      </c>
    </row>
    <row r="195" customFormat="false" ht="13" hidden="false" customHeight="false" outlineLevel="0" collapsed="false">
      <c r="C195" s="777"/>
      <c r="D195" s="777"/>
      <c r="E195" s="777"/>
      <c r="F195" s="777"/>
      <c r="G195" s="777"/>
      <c r="U195" s="0" t="str">
        <f aca="false">IF(AND(O198="○",O198=Q195),1,"")</f>
        <v/>
      </c>
    </row>
    <row r="196" customFormat="false" ht="13" hidden="false" customHeight="false" outlineLevel="0" collapsed="false">
      <c r="C196" s="777"/>
      <c r="D196" s="777"/>
      <c r="E196" s="777"/>
      <c r="F196" s="777"/>
      <c r="G196" s="777"/>
      <c r="U196" s="0" t="str">
        <f aca="false">IF(AND(O199="○",O199=Q196),1,"")</f>
        <v/>
      </c>
    </row>
    <row r="197" customFormat="false" ht="13" hidden="false" customHeight="false" outlineLevel="0" collapsed="false">
      <c r="C197" s="777"/>
      <c r="D197" s="777"/>
      <c r="E197" s="777"/>
      <c r="F197" s="777"/>
      <c r="G197" s="777"/>
      <c r="U197" s="0" t="str">
        <f aca="false">IF(AND(O200="○",O200=Q197),1,"")</f>
        <v/>
      </c>
    </row>
    <row r="198" customFormat="false" ht="13" hidden="false" customHeight="false" outlineLevel="0" collapsed="false">
      <c r="C198" s="777"/>
      <c r="D198" s="777"/>
      <c r="E198" s="777"/>
      <c r="F198" s="777"/>
      <c r="G198" s="777"/>
      <c r="U198" s="0" t="str">
        <f aca="false">IF(AND(O201="○",O201=Q198),1,"")</f>
        <v/>
      </c>
    </row>
    <row r="199" customFormat="false" ht="13" hidden="false" customHeight="false" outlineLevel="0" collapsed="false">
      <c r="C199" s="777"/>
      <c r="D199" s="777"/>
      <c r="E199" s="777"/>
      <c r="F199" s="777"/>
      <c r="G199" s="777"/>
      <c r="U199" s="0" t="str">
        <f aca="false">IF(AND(O202="○",O202=Q199),1,"")</f>
        <v/>
      </c>
    </row>
    <row r="200" customFormat="false" ht="13" hidden="false" customHeight="false" outlineLevel="0" collapsed="false">
      <c r="C200" s="777"/>
      <c r="D200" s="777"/>
      <c r="E200" s="777"/>
      <c r="F200" s="777"/>
      <c r="G200" s="777"/>
      <c r="U200" s="0" t="str">
        <f aca="false">IF(AND(O203="○",O203=Q200),1,"")</f>
        <v/>
      </c>
    </row>
    <row r="201" customFormat="false" ht="13" hidden="false" customHeight="false" outlineLevel="0" collapsed="false">
      <c r="C201" s="777"/>
      <c r="D201" s="777"/>
      <c r="E201" s="777"/>
      <c r="F201" s="777"/>
      <c r="G201" s="777"/>
      <c r="U201" s="0" t="str">
        <f aca="false">IF(AND(O204="○",O204=Q201),1,"")</f>
        <v/>
      </c>
    </row>
    <row r="202" customFormat="false" ht="13" hidden="false" customHeight="false" outlineLevel="0" collapsed="false">
      <c r="C202" s="777"/>
      <c r="D202" s="777"/>
      <c r="E202" s="777"/>
      <c r="F202" s="777"/>
      <c r="G202" s="777"/>
      <c r="U202" s="0" t="str">
        <f aca="false">IF(AND(O205="○",O205=Q202),1,"")</f>
        <v/>
      </c>
    </row>
    <row r="203" customFormat="false" ht="13" hidden="false" customHeight="false" outlineLevel="0" collapsed="false">
      <c r="C203" s="777"/>
      <c r="D203" s="777"/>
      <c r="E203" s="777"/>
      <c r="F203" s="777"/>
      <c r="G203" s="777"/>
      <c r="U203" s="0" t="str">
        <f aca="false">IF(AND(O206="○",O206=Q203),1,"")</f>
        <v/>
      </c>
    </row>
    <row r="204" customFormat="false" ht="13" hidden="false" customHeight="false" outlineLevel="0" collapsed="false">
      <c r="C204" s="777"/>
      <c r="D204" s="777"/>
      <c r="E204" s="777"/>
      <c r="F204" s="777"/>
      <c r="G204" s="777"/>
      <c r="U204" s="0" t="str">
        <f aca="false">IF(AND(O207="○",O207=Q204),1,"")</f>
        <v/>
      </c>
    </row>
    <row r="205" customFormat="false" ht="13" hidden="false" customHeight="false" outlineLevel="0" collapsed="false">
      <c r="C205" s="777"/>
      <c r="D205" s="777"/>
      <c r="E205" s="777"/>
      <c r="F205" s="777"/>
      <c r="G205" s="777"/>
      <c r="U205" s="0" t="str">
        <f aca="false">IF(AND(O208="○",O208=Q205),1,"")</f>
        <v/>
      </c>
    </row>
    <row r="206" customFormat="false" ht="13" hidden="false" customHeight="false" outlineLevel="0" collapsed="false">
      <c r="C206" s="777"/>
      <c r="D206" s="777"/>
      <c r="E206" s="777"/>
      <c r="F206" s="777"/>
      <c r="G206" s="777"/>
      <c r="U206" s="0" t="str">
        <f aca="false">IF(AND(O209="○",O209=Q206),1,"")</f>
        <v/>
      </c>
    </row>
    <row r="207" customFormat="false" ht="13" hidden="false" customHeight="false" outlineLevel="0" collapsed="false">
      <c r="C207" s="777"/>
      <c r="D207" s="777"/>
      <c r="E207" s="777"/>
      <c r="F207" s="777"/>
      <c r="G207" s="777"/>
      <c r="U207" s="0" t="str">
        <f aca="false">IF(AND(O210="○",O210=Q207),1,"")</f>
        <v/>
      </c>
    </row>
    <row r="208" customFormat="false" ht="13" hidden="false" customHeight="false" outlineLevel="0" collapsed="false">
      <c r="C208" s="777"/>
      <c r="D208" s="777"/>
      <c r="E208" s="777"/>
      <c r="F208" s="777"/>
      <c r="G208" s="777"/>
      <c r="U208" s="0" t="str">
        <f aca="false">IF(AND(O211="○",O211=Q208),1,"")</f>
        <v/>
      </c>
    </row>
    <row r="209" customFormat="false" ht="13" hidden="false" customHeight="false" outlineLevel="0" collapsed="false">
      <c r="C209" s="777"/>
      <c r="D209" s="777"/>
      <c r="E209" s="777"/>
      <c r="F209" s="777"/>
      <c r="G209" s="777"/>
      <c r="U209" s="0" t="str">
        <f aca="false">IF(AND(O212="○",O212=Q209),1,"")</f>
        <v/>
      </c>
    </row>
    <row r="210" customFormat="false" ht="13" hidden="false" customHeight="false" outlineLevel="0" collapsed="false">
      <c r="C210" s="777"/>
      <c r="D210" s="777"/>
      <c r="E210" s="777"/>
      <c r="F210" s="777"/>
      <c r="G210" s="777"/>
      <c r="U210" s="0" t="str">
        <f aca="false">IF(AND(O213="○",O213=Q210),1,"")</f>
        <v/>
      </c>
    </row>
    <row r="211" customFormat="false" ht="13" hidden="false" customHeight="false" outlineLevel="0" collapsed="false">
      <c r="C211" s="777"/>
      <c r="D211" s="777"/>
      <c r="E211" s="777"/>
      <c r="F211" s="777"/>
      <c r="G211" s="777"/>
      <c r="U211" s="0" t="str">
        <f aca="false">IF(AND(O214="○",O214=Q211),1,"")</f>
        <v/>
      </c>
    </row>
    <row r="212" customFormat="false" ht="13" hidden="false" customHeight="false" outlineLevel="0" collapsed="false">
      <c r="C212" s="777"/>
      <c r="D212" s="777"/>
      <c r="E212" s="777"/>
      <c r="F212" s="777"/>
      <c r="G212" s="777"/>
      <c r="U212" s="0" t="str">
        <f aca="false">IF(AND(O215="○",O215=Q212),1,"")</f>
        <v/>
      </c>
    </row>
    <row r="213" customFormat="false" ht="13" hidden="false" customHeight="false" outlineLevel="0" collapsed="false">
      <c r="C213" s="777"/>
      <c r="D213" s="777"/>
      <c r="E213" s="777"/>
      <c r="F213" s="777"/>
      <c r="G213" s="777"/>
      <c r="U213" s="0" t="str">
        <f aca="false">IF(AND(O216="○",O216=Q213),1,"")</f>
        <v/>
      </c>
    </row>
    <row r="214" customFormat="false" ht="13" hidden="false" customHeight="false" outlineLevel="0" collapsed="false">
      <c r="C214" s="777"/>
      <c r="D214" s="777"/>
      <c r="E214" s="777"/>
      <c r="F214" s="777"/>
      <c r="G214" s="777"/>
      <c r="U214" s="0" t="str">
        <f aca="false">IF(AND(O217="○",O217=Q214),1,"")</f>
        <v/>
      </c>
    </row>
    <row r="215" customFormat="false" ht="13" hidden="false" customHeight="false" outlineLevel="0" collapsed="false">
      <c r="C215" s="777"/>
      <c r="D215" s="777"/>
      <c r="E215" s="777"/>
      <c r="F215" s="777"/>
      <c r="G215" s="777"/>
      <c r="U215" s="0" t="str">
        <f aca="false">IF(AND(O218="○",O218=Q215),1,"")</f>
        <v/>
      </c>
    </row>
    <row r="216" customFormat="false" ht="13" hidden="false" customHeight="false" outlineLevel="0" collapsed="false">
      <c r="C216" s="777"/>
      <c r="D216" s="777"/>
      <c r="E216" s="777"/>
      <c r="F216" s="777"/>
      <c r="G216" s="777"/>
      <c r="U216" s="0" t="str">
        <f aca="false">IF(AND(O219="○",O219=Q216),1,"")</f>
        <v/>
      </c>
    </row>
    <row r="217" customFormat="false" ht="13" hidden="false" customHeight="false" outlineLevel="0" collapsed="false">
      <c r="C217" s="777"/>
      <c r="D217" s="777"/>
      <c r="E217" s="777"/>
      <c r="F217" s="777"/>
      <c r="G217" s="777"/>
      <c r="U217" s="0" t="str">
        <f aca="false">IF(AND(O220="○",O220=Q217),1,"")</f>
        <v/>
      </c>
    </row>
    <row r="218" customFormat="false" ht="13" hidden="false" customHeight="false" outlineLevel="0" collapsed="false">
      <c r="C218" s="777"/>
      <c r="D218" s="777"/>
      <c r="E218" s="777"/>
      <c r="F218" s="777"/>
      <c r="G218" s="777"/>
      <c r="U218" s="0" t="str">
        <f aca="false">IF(AND(O221="○",O221=Q218),1,"")</f>
        <v/>
      </c>
    </row>
    <row r="219" customFormat="false" ht="13" hidden="false" customHeight="false" outlineLevel="0" collapsed="false">
      <c r="C219" s="777"/>
      <c r="D219" s="777"/>
      <c r="E219" s="777"/>
      <c r="F219" s="777"/>
      <c r="G219" s="777"/>
      <c r="U219" s="0" t="str">
        <f aca="false">IF(AND(O222="○",O222=Q219),1,"")</f>
        <v/>
      </c>
    </row>
    <row r="220" customFormat="false" ht="13" hidden="false" customHeight="false" outlineLevel="0" collapsed="false">
      <c r="C220" s="777"/>
      <c r="D220" s="777"/>
      <c r="E220" s="777"/>
      <c r="F220" s="777"/>
      <c r="G220" s="777"/>
      <c r="U220" s="0" t="str">
        <f aca="false">IF(AND(O223="○",O223=Q220),1,"")</f>
        <v/>
      </c>
    </row>
    <row r="221" customFormat="false" ht="13" hidden="false" customHeight="false" outlineLevel="0" collapsed="false">
      <c r="C221" s="777"/>
      <c r="D221" s="777"/>
      <c r="E221" s="777"/>
      <c r="F221" s="777"/>
      <c r="G221" s="777"/>
      <c r="U221" s="0" t="str">
        <f aca="false">IF(AND(O224="○",O224=Q221),1,"")</f>
        <v/>
      </c>
    </row>
    <row r="222" customFormat="false" ht="13" hidden="false" customHeight="false" outlineLevel="0" collapsed="false">
      <c r="C222" s="777"/>
      <c r="D222" s="777"/>
      <c r="E222" s="777"/>
      <c r="F222" s="777"/>
      <c r="G222" s="777"/>
      <c r="U222" s="0" t="str">
        <f aca="false">IF(AND(O225="○",O225=Q222),1,"")</f>
        <v/>
      </c>
    </row>
    <row r="223" customFormat="false" ht="13" hidden="false" customHeight="false" outlineLevel="0" collapsed="false">
      <c r="C223" s="777"/>
      <c r="D223" s="777"/>
      <c r="E223" s="777"/>
      <c r="F223" s="777"/>
      <c r="G223" s="777"/>
      <c r="U223" s="0" t="str">
        <f aca="false">IF(AND(O226="○",O226=Q223),1,"")</f>
        <v/>
      </c>
    </row>
    <row r="224" customFormat="false" ht="13" hidden="false" customHeight="false" outlineLevel="0" collapsed="false">
      <c r="C224" s="777"/>
      <c r="D224" s="777"/>
      <c r="E224" s="777"/>
      <c r="F224" s="777"/>
      <c r="G224" s="777"/>
      <c r="U224" s="0" t="str">
        <f aca="false">IF(AND(O227="○",O227=Q224),1,"")</f>
        <v/>
      </c>
    </row>
    <row r="225" customFormat="false" ht="13" hidden="false" customHeight="false" outlineLevel="0" collapsed="false">
      <c r="C225" s="777"/>
      <c r="D225" s="777"/>
      <c r="E225" s="777"/>
      <c r="F225" s="777"/>
      <c r="G225" s="777"/>
      <c r="U225" s="0" t="str">
        <f aca="false">IF(AND(O228="○",O228=Q225),1,"")</f>
        <v/>
      </c>
    </row>
    <row r="226" customFormat="false" ht="13" hidden="false" customHeight="false" outlineLevel="0" collapsed="false">
      <c r="C226" s="777"/>
      <c r="D226" s="777"/>
      <c r="E226" s="777"/>
      <c r="F226" s="777"/>
      <c r="G226" s="777"/>
      <c r="U226" s="0" t="str">
        <f aca="false">IF(AND(O229="○",O229=Q226),1,"")</f>
        <v/>
      </c>
    </row>
    <row r="227" customFormat="false" ht="13" hidden="false" customHeight="false" outlineLevel="0" collapsed="false">
      <c r="C227" s="777"/>
      <c r="D227" s="777"/>
      <c r="E227" s="777"/>
      <c r="F227" s="777"/>
      <c r="G227" s="777"/>
      <c r="U227" s="0" t="str">
        <f aca="false">IF(AND(O230="○",O230=Q227),1,"")</f>
        <v/>
      </c>
    </row>
    <row r="228" customFormat="false" ht="13" hidden="false" customHeight="false" outlineLevel="0" collapsed="false">
      <c r="C228" s="777"/>
      <c r="D228" s="777"/>
      <c r="E228" s="777"/>
      <c r="F228" s="777"/>
      <c r="G228" s="777"/>
      <c r="U228" s="0" t="str">
        <f aca="false">IF(AND(O231="○",O231=Q228),1,"")</f>
        <v/>
      </c>
    </row>
    <row r="229" customFormat="false" ht="13" hidden="false" customHeight="false" outlineLevel="0" collapsed="false">
      <c r="C229" s="777"/>
      <c r="D229" s="777"/>
      <c r="E229" s="777"/>
      <c r="F229" s="777"/>
      <c r="G229" s="777"/>
      <c r="U229" s="0" t="str">
        <f aca="false">IF(AND(O232="○",O232=Q229),1,"")</f>
        <v/>
      </c>
    </row>
    <row r="230" customFormat="false" ht="13" hidden="false" customHeight="false" outlineLevel="0" collapsed="false">
      <c r="C230" s="777"/>
      <c r="D230" s="777"/>
      <c r="E230" s="777"/>
      <c r="F230" s="777"/>
      <c r="G230" s="777"/>
      <c r="U230" s="0" t="str">
        <f aca="false">IF(AND(O233="○",O233=Q230),1,"")</f>
        <v/>
      </c>
    </row>
    <row r="231" customFormat="false" ht="13" hidden="false" customHeight="false" outlineLevel="0" collapsed="false">
      <c r="C231" s="777"/>
      <c r="D231" s="777"/>
      <c r="E231" s="777"/>
      <c r="F231" s="777"/>
      <c r="G231" s="777"/>
      <c r="U231" s="0" t="str">
        <f aca="false">IF(AND(O234="○",O234=Q231),1,"")</f>
        <v/>
      </c>
    </row>
    <row r="232" customFormat="false" ht="13" hidden="false" customHeight="false" outlineLevel="0" collapsed="false">
      <c r="C232" s="777"/>
      <c r="D232" s="777"/>
      <c r="E232" s="777"/>
      <c r="F232" s="777"/>
      <c r="G232" s="777"/>
      <c r="U232" s="0" t="str">
        <f aca="false">IF(AND(O235="○",O235=Q232),1,"")</f>
        <v/>
      </c>
    </row>
    <row r="233" customFormat="false" ht="13" hidden="false" customHeight="false" outlineLevel="0" collapsed="false">
      <c r="C233" s="777"/>
      <c r="D233" s="777"/>
      <c r="E233" s="777"/>
      <c r="F233" s="777"/>
      <c r="G233" s="777"/>
      <c r="U233" s="0" t="str">
        <f aca="false">IF(AND(O236="○",O236=Q233),1,"")</f>
        <v/>
      </c>
    </row>
    <row r="234" customFormat="false" ht="13" hidden="false" customHeight="false" outlineLevel="0" collapsed="false">
      <c r="C234" s="777"/>
      <c r="D234" s="777"/>
      <c r="E234" s="777"/>
      <c r="F234" s="777"/>
      <c r="G234" s="777"/>
      <c r="U234" s="0" t="str">
        <f aca="false">IF(AND(O237="○",O237=Q234),1,"")</f>
        <v/>
      </c>
    </row>
    <row r="235" customFormat="false" ht="13" hidden="false" customHeight="false" outlineLevel="0" collapsed="false">
      <c r="C235" s="777"/>
      <c r="D235" s="777"/>
      <c r="E235" s="777"/>
      <c r="F235" s="777"/>
      <c r="G235" s="777"/>
      <c r="U235" s="0" t="str">
        <f aca="false">IF(AND(O238="○",O238=Q235),1,"")</f>
        <v/>
      </c>
    </row>
    <row r="236" customFormat="false" ht="13" hidden="false" customHeight="false" outlineLevel="0" collapsed="false">
      <c r="C236" s="777"/>
      <c r="D236" s="777"/>
      <c r="E236" s="777"/>
      <c r="F236" s="777"/>
      <c r="G236" s="777"/>
      <c r="U236" s="0" t="str">
        <f aca="false">IF(AND(O239="○",O239=Q236),1,"")</f>
        <v/>
      </c>
    </row>
    <row r="237" customFormat="false" ht="13" hidden="false" customHeight="false" outlineLevel="0" collapsed="false">
      <c r="C237" s="777"/>
      <c r="D237" s="777"/>
      <c r="E237" s="777"/>
      <c r="F237" s="777"/>
      <c r="G237" s="777"/>
      <c r="U237" s="0" t="str">
        <f aca="false">IF(AND(O240="○",O240=Q237),1,"")</f>
        <v/>
      </c>
    </row>
    <row r="238" customFormat="false" ht="13" hidden="false" customHeight="false" outlineLevel="0" collapsed="false">
      <c r="C238" s="777"/>
      <c r="D238" s="777"/>
      <c r="E238" s="777"/>
      <c r="F238" s="777"/>
      <c r="G238" s="777"/>
      <c r="U238" s="0" t="str">
        <f aca="false">IF(AND(O241="○",O241=Q238),1,"")</f>
        <v/>
      </c>
    </row>
    <row r="239" customFormat="false" ht="13" hidden="false" customHeight="false" outlineLevel="0" collapsed="false">
      <c r="C239" s="777"/>
      <c r="D239" s="777"/>
      <c r="E239" s="777"/>
      <c r="F239" s="777"/>
      <c r="G239" s="777"/>
      <c r="U239" s="0" t="str">
        <f aca="false">IF(AND(O242="○",O242=Q239),1,"")</f>
        <v/>
      </c>
    </row>
    <row r="240" customFormat="false" ht="13" hidden="false" customHeight="false" outlineLevel="0" collapsed="false">
      <c r="C240" s="777"/>
      <c r="D240" s="777"/>
      <c r="E240" s="777"/>
      <c r="F240" s="777"/>
      <c r="G240" s="777"/>
      <c r="U240" s="0" t="str">
        <f aca="false">IF(AND(O243="○",O243=Q240),1,"")</f>
        <v/>
      </c>
    </row>
    <row r="241" customFormat="false" ht="13" hidden="false" customHeight="false" outlineLevel="0" collapsed="false">
      <c r="C241" s="777"/>
      <c r="D241" s="777"/>
      <c r="E241" s="777"/>
      <c r="F241" s="777"/>
      <c r="G241" s="777"/>
      <c r="U241" s="0" t="str">
        <f aca="false">IF(AND(O244="○",O244=Q241),1,"")</f>
        <v/>
      </c>
    </row>
    <row r="242" customFormat="false" ht="13" hidden="false" customHeight="false" outlineLevel="0" collapsed="false">
      <c r="C242" s="777"/>
      <c r="D242" s="777"/>
      <c r="E242" s="777"/>
      <c r="F242" s="777"/>
      <c r="G242" s="777"/>
      <c r="U242" s="0" t="str">
        <f aca="false">IF(AND(O245="○",O245=Q242),1,"")</f>
        <v/>
      </c>
    </row>
    <row r="243" customFormat="false" ht="13" hidden="false" customHeight="false" outlineLevel="0" collapsed="false">
      <c r="C243" s="777"/>
      <c r="D243" s="777"/>
      <c r="E243" s="777"/>
      <c r="F243" s="777"/>
      <c r="G243" s="777"/>
      <c r="U243" s="0" t="str">
        <f aca="false">IF(AND(O246="○",O246=Q243),1,"")</f>
        <v/>
      </c>
    </row>
    <row r="244" customFormat="false" ht="13" hidden="false" customHeight="false" outlineLevel="0" collapsed="false">
      <c r="C244" s="777"/>
      <c r="D244" s="777"/>
      <c r="E244" s="777"/>
      <c r="F244" s="777"/>
      <c r="G244" s="777"/>
      <c r="U244" s="0" t="str">
        <f aca="false">IF(AND(O247="○",O247=Q244),1,"")</f>
        <v/>
      </c>
    </row>
    <row r="245" customFormat="false" ht="13" hidden="false" customHeight="false" outlineLevel="0" collapsed="false">
      <c r="C245" s="777"/>
      <c r="D245" s="777"/>
      <c r="E245" s="777"/>
      <c r="F245" s="777"/>
      <c r="G245" s="777"/>
      <c r="U245" s="0" t="str">
        <f aca="false">IF(AND(O248="○",O248=Q245),1,"")</f>
        <v/>
      </c>
    </row>
    <row r="246" customFormat="false" ht="13" hidden="false" customHeight="false" outlineLevel="0" collapsed="false">
      <c r="C246" s="777"/>
      <c r="D246" s="777"/>
      <c r="E246" s="777"/>
      <c r="F246" s="777"/>
      <c r="G246" s="777"/>
      <c r="U246" s="0" t="str">
        <f aca="false">IF(AND(O249="○",O249=Q246),1,"")</f>
        <v/>
      </c>
    </row>
    <row r="247" customFormat="false" ht="13" hidden="false" customHeight="false" outlineLevel="0" collapsed="false">
      <c r="C247" s="777"/>
      <c r="D247" s="777"/>
      <c r="E247" s="777"/>
      <c r="F247" s="777"/>
      <c r="G247" s="777"/>
      <c r="U247" s="0" t="str">
        <f aca="false">IF(AND(O250="○",O250=Q247),1,"")</f>
        <v/>
      </c>
    </row>
    <row r="248" customFormat="false" ht="13" hidden="false" customHeight="false" outlineLevel="0" collapsed="false">
      <c r="C248" s="777"/>
      <c r="D248" s="777"/>
      <c r="E248" s="777"/>
      <c r="F248" s="777"/>
      <c r="G248" s="777"/>
      <c r="U248" s="0" t="str">
        <f aca="false">IF(AND(O251="○",O251=Q248),1,"")</f>
        <v/>
      </c>
    </row>
    <row r="249" customFormat="false" ht="13" hidden="false" customHeight="false" outlineLevel="0" collapsed="false">
      <c r="C249" s="777"/>
      <c r="D249" s="777"/>
      <c r="E249" s="777"/>
      <c r="F249" s="777"/>
      <c r="G249" s="777"/>
      <c r="U249" s="0" t="str">
        <f aca="false">IF(AND(O252="○",O252=Q249),1,"")</f>
        <v/>
      </c>
    </row>
    <row r="250" customFormat="false" ht="13" hidden="false" customHeight="false" outlineLevel="0" collapsed="false">
      <c r="C250" s="777"/>
      <c r="D250" s="777"/>
      <c r="E250" s="777"/>
      <c r="F250" s="777"/>
      <c r="G250" s="777"/>
      <c r="U250" s="0" t="str">
        <f aca="false">IF(AND(O253="○",O253=Q250),1,"")</f>
        <v/>
      </c>
    </row>
    <row r="251" customFormat="false" ht="13" hidden="false" customHeight="false" outlineLevel="0" collapsed="false">
      <c r="C251" s="777"/>
      <c r="D251" s="777"/>
      <c r="E251" s="777"/>
      <c r="F251" s="777"/>
      <c r="G251" s="777"/>
      <c r="U251" s="0" t="str">
        <f aca="false">IF(AND(O254="○",O254=Q251),1,"")</f>
        <v/>
      </c>
    </row>
    <row r="252" customFormat="false" ht="13" hidden="false" customHeight="false" outlineLevel="0" collapsed="false">
      <c r="C252" s="777"/>
      <c r="D252" s="777"/>
      <c r="E252" s="777"/>
      <c r="F252" s="777"/>
      <c r="G252" s="777"/>
      <c r="U252" s="0" t="str">
        <f aca="false">IF(AND(O255="○",O255=Q252),1,"")</f>
        <v/>
      </c>
    </row>
    <row r="253" customFormat="false" ht="13" hidden="false" customHeight="false" outlineLevel="0" collapsed="false">
      <c r="C253" s="777"/>
      <c r="D253" s="777"/>
      <c r="E253" s="777"/>
      <c r="F253" s="777"/>
      <c r="G253" s="777"/>
      <c r="U253" s="0" t="str">
        <f aca="false">IF(AND(O256="○",O256=Q253),1,"")</f>
        <v/>
      </c>
    </row>
    <row r="254" customFormat="false" ht="13" hidden="false" customHeight="false" outlineLevel="0" collapsed="false">
      <c r="C254" s="777"/>
      <c r="D254" s="777"/>
      <c r="E254" s="777"/>
      <c r="F254" s="777"/>
      <c r="G254" s="777"/>
      <c r="U254" s="0" t="str">
        <f aca="false">IF(AND(O257="○",O257=Q254),1,"")</f>
        <v/>
      </c>
    </row>
    <row r="255" customFormat="false" ht="13" hidden="false" customHeight="false" outlineLevel="0" collapsed="false">
      <c r="C255" s="777"/>
      <c r="D255" s="777"/>
      <c r="E255" s="777"/>
      <c r="F255" s="777"/>
      <c r="G255" s="777"/>
      <c r="U255" s="0" t="str">
        <f aca="false">IF(AND(O258="○",O258=Q255),1,"")</f>
        <v/>
      </c>
    </row>
    <row r="256" customFormat="false" ht="13" hidden="false" customHeight="false" outlineLevel="0" collapsed="false">
      <c r="C256" s="777"/>
      <c r="D256" s="777"/>
      <c r="E256" s="777"/>
      <c r="F256" s="777"/>
      <c r="G256" s="777"/>
      <c r="U256" s="0" t="str">
        <f aca="false">IF(AND(O259="○",O259=Q256),1,"")</f>
        <v/>
      </c>
    </row>
    <row r="257" customFormat="false" ht="13" hidden="false" customHeight="false" outlineLevel="0" collapsed="false">
      <c r="C257" s="777"/>
      <c r="D257" s="777"/>
      <c r="E257" s="777"/>
      <c r="F257" s="777"/>
      <c r="G257" s="777"/>
      <c r="U257" s="0" t="str">
        <f aca="false">IF(AND(O260="○",O260=Q257),1,"")</f>
        <v/>
      </c>
    </row>
    <row r="258" customFormat="false" ht="13" hidden="false" customHeight="false" outlineLevel="0" collapsed="false">
      <c r="C258" s="777"/>
      <c r="D258" s="777"/>
      <c r="E258" s="777"/>
      <c r="F258" s="777"/>
      <c r="G258" s="777"/>
      <c r="U258" s="0" t="str">
        <f aca="false">IF(AND(O261="○",O261=Q258),1,"")</f>
        <v/>
      </c>
    </row>
    <row r="259" customFormat="false" ht="13" hidden="false" customHeight="false" outlineLevel="0" collapsed="false">
      <c r="C259" s="777"/>
      <c r="D259" s="777"/>
      <c r="E259" s="777"/>
      <c r="F259" s="777"/>
      <c r="G259" s="777"/>
      <c r="U259" s="0" t="str">
        <f aca="false">IF(AND(O262="○",O262=Q259),1,"")</f>
        <v/>
      </c>
    </row>
    <row r="260" customFormat="false" ht="13" hidden="false" customHeight="false" outlineLevel="0" collapsed="false">
      <c r="C260" s="777"/>
      <c r="D260" s="777"/>
      <c r="E260" s="777"/>
      <c r="F260" s="777"/>
      <c r="G260" s="777"/>
      <c r="U260" s="0" t="str">
        <f aca="false">IF(AND(O263="○",O263=Q260),1,"")</f>
        <v/>
      </c>
    </row>
    <row r="261" customFormat="false" ht="13" hidden="false" customHeight="false" outlineLevel="0" collapsed="false">
      <c r="C261" s="777"/>
      <c r="D261" s="777"/>
      <c r="E261" s="777"/>
      <c r="F261" s="777"/>
      <c r="G261" s="777"/>
      <c r="U261" s="0" t="str">
        <f aca="false">IF(AND(O264="○",O264=Q261),1,"")</f>
        <v/>
      </c>
    </row>
    <row r="262" customFormat="false" ht="13" hidden="false" customHeight="false" outlineLevel="0" collapsed="false">
      <c r="C262" s="777"/>
      <c r="D262" s="777"/>
      <c r="E262" s="777"/>
      <c r="F262" s="777"/>
      <c r="G262" s="777"/>
      <c r="U262" s="0" t="str">
        <f aca="false">IF(AND(O265="○",O265=Q262),1,"")</f>
        <v/>
      </c>
    </row>
    <row r="263" customFormat="false" ht="13" hidden="false" customHeight="false" outlineLevel="0" collapsed="false">
      <c r="C263" s="777"/>
      <c r="D263" s="777"/>
      <c r="E263" s="777"/>
      <c r="F263" s="777"/>
      <c r="G263" s="777"/>
      <c r="U263" s="0" t="str">
        <f aca="false">IF(AND(O266="○",O266=Q263),1,"")</f>
        <v/>
      </c>
    </row>
    <row r="264" customFormat="false" ht="13" hidden="false" customHeight="false" outlineLevel="0" collapsed="false">
      <c r="C264" s="777"/>
      <c r="D264" s="777"/>
      <c r="E264" s="777"/>
      <c r="F264" s="777"/>
      <c r="G264" s="777"/>
      <c r="U264" s="0" t="str">
        <f aca="false">IF(AND(O267="○",O267=Q264),1,"")</f>
        <v/>
      </c>
    </row>
    <row r="265" customFormat="false" ht="13" hidden="false" customHeight="false" outlineLevel="0" collapsed="false">
      <c r="C265" s="777"/>
      <c r="D265" s="777"/>
      <c r="E265" s="777"/>
      <c r="F265" s="777"/>
      <c r="G265" s="777"/>
      <c r="U265" s="0" t="str">
        <f aca="false">IF(AND(O268="○",O268=Q265),1,"")</f>
        <v/>
      </c>
    </row>
    <row r="266" customFormat="false" ht="13" hidden="false" customHeight="false" outlineLevel="0" collapsed="false">
      <c r="C266" s="777"/>
      <c r="D266" s="777"/>
      <c r="E266" s="777"/>
      <c r="F266" s="777"/>
      <c r="G266" s="777"/>
      <c r="U266" s="0" t="str">
        <f aca="false">IF(AND(O269="○",O269=Q266),1,"")</f>
        <v/>
      </c>
    </row>
    <row r="267" customFormat="false" ht="13" hidden="false" customHeight="false" outlineLevel="0" collapsed="false">
      <c r="C267" s="777"/>
      <c r="D267" s="777"/>
      <c r="E267" s="777"/>
      <c r="F267" s="777"/>
      <c r="G267" s="777"/>
      <c r="U267" s="0" t="str">
        <f aca="false">IF(AND(O270="○",O270=Q267),1,"")</f>
        <v/>
      </c>
    </row>
    <row r="268" customFormat="false" ht="13" hidden="false" customHeight="false" outlineLevel="0" collapsed="false">
      <c r="C268" s="777"/>
      <c r="D268" s="777"/>
      <c r="E268" s="777"/>
      <c r="F268" s="777"/>
      <c r="G268" s="777"/>
      <c r="U268" s="0" t="str">
        <f aca="false">IF(AND(O271="○",O271=Q268),1,"")</f>
        <v/>
      </c>
    </row>
    <row r="269" customFormat="false" ht="13" hidden="false" customHeight="false" outlineLevel="0" collapsed="false">
      <c r="C269" s="777"/>
      <c r="D269" s="777"/>
      <c r="E269" s="777"/>
      <c r="F269" s="777"/>
      <c r="G269" s="777"/>
      <c r="U269" s="0" t="str">
        <f aca="false">IF(AND(O272="○",O272=Q269),1,"")</f>
        <v/>
      </c>
    </row>
    <row r="270" customFormat="false" ht="13" hidden="false" customHeight="false" outlineLevel="0" collapsed="false">
      <c r="C270" s="777"/>
      <c r="D270" s="777"/>
      <c r="E270" s="777"/>
      <c r="F270" s="777"/>
      <c r="G270" s="777"/>
      <c r="U270" s="0" t="str">
        <f aca="false">IF(AND(O273="○",O273=Q270),1,"")</f>
        <v/>
      </c>
    </row>
    <row r="271" customFormat="false" ht="13" hidden="false" customHeight="false" outlineLevel="0" collapsed="false">
      <c r="C271" s="777"/>
      <c r="D271" s="777"/>
      <c r="E271" s="777"/>
      <c r="F271" s="777"/>
      <c r="G271" s="777"/>
      <c r="U271" s="0" t="str">
        <f aca="false">IF(AND(O274="○",O274=Q271),1,"")</f>
        <v/>
      </c>
    </row>
    <row r="272" customFormat="false" ht="13" hidden="false" customHeight="false" outlineLevel="0" collapsed="false">
      <c r="C272" s="777"/>
      <c r="D272" s="777"/>
      <c r="E272" s="777"/>
      <c r="F272" s="777"/>
      <c r="G272" s="777"/>
      <c r="U272" s="0" t="str">
        <f aca="false">IF(AND(O275="○",O275=Q272),1,"")</f>
        <v/>
      </c>
    </row>
    <row r="273" customFormat="false" ht="13" hidden="false" customHeight="false" outlineLevel="0" collapsed="false">
      <c r="C273" s="777"/>
      <c r="D273" s="777"/>
      <c r="E273" s="777"/>
      <c r="F273" s="777"/>
      <c r="G273" s="777"/>
      <c r="U273" s="0" t="str">
        <f aca="false">IF(AND(O276="○",O276=Q273),1,"")</f>
        <v/>
      </c>
    </row>
    <row r="274" customFormat="false" ht="13" hidden="false" customHeight="false" outlineLevel="0" collapsed="false">
      <c r="C274" s="777"/>
      <c r="D274" s="777"/>
      <c r="E274" s="777"/>
      <c r="F274" s="777"/>
      <c r="G274" s="777"/>
      <c r="U274" s="0" t="str">
        <f aca="false">IF(AND(O277="○",O277=Q274),1,"")</f>
        <v/>
      </c>
    </row>
    <row r="275" customFormat="false" ht="13" hidden="false" customHeight="false" outlineLevel="0" collapsed="false">
      <c r="C275" s="777"/>
      <c r="D275" s="777"/>
      <c r="E275" s="777"/>
      <c r="F275" s="777"/>
      <c r="G275" s="777"/>
      <c r="U275" s="0" t="str">
        <f aca="false">IF(AND(O278="○",O278=Q275),1,"")</f>
        <v/>
      </c>
    </row>
    <row r="276" customFormat="false" ht="13" hidden="false" customHeight="false" outlineLevel="0" collapsed="false">
      <c r="C276" s="777"/>
      <c r="D276" s="777"/>
      <c r="E276" s="777"/>
      <c r="F276" s="777"/>
      <c r="G276" s="777"/>
      <c r="U276" s="0" t="str">
        <f aca="false">IF(AND(O279="○",O279=Q276),1,"")</f>
        <v/>
      </c>
    </row>
    <row r="277" customFormat="false" ht="13" hidden="false" customHeight="false" outlineLevel="0" collapsed="false">
      <c r="C277" s="777"/>
      <c r="D277" s="777"/>
      <c r="E277" s="777"/>
      <c r="F277" s="777"/>
      <c r="G277" s="777"/>
      <c r="U277" s="0" t="str">
        <f aca="false">IF(AND(O280="○",O280=Q277),1,"")</f>
        <v/>
      </c>
    </row>
    <row r="278" customFormat="false" ht="13" hidden="false" customHeight="false" outlineLevel="0" collapsed="false">
      <c r="C278" s="777"/>
      <c r="D278" s="777"/>
      <c r="E278" s="777"/>
      <c r="F278" s="777"/>
      <c r="G278" s="777"/>
      <c r="U278" s="0" t="str">
        <f aca="false">IF(AND(O281="○",O281=Q278),1,"")</f>
        <v/>
      </c>
    </row>
    <row r="279" customFormat="false" ht="13" hidden="false" customHeight="false" outlineLevel="0" collapsed="false">
      <c r="C279" s="777"/>
      <c r="D279" s="777"/>
      <c r="E279" s="777"/>
      <c r="F279" s="777"/>
      <c r="G279" s="777"/>
      <c r="U279" s="0" t="str">
        <f aca="false">IF(AND(O282="○",O282=Q279),1,"")</f>
        <v/>
      </c>
    </row>
    <row r="280" customFormat="false" ht="13" hidden="false" customHeight="false" outlineLevel="0" collapsed="false">
      <c r="C280" s="777"/>
      <c r="D280" s="777"/>
      <c r="E280" s="777"/>
      <c r="F280" s="777"/>
      <c r="G280" s="777"/>
      <c r="U280" s="0" t="str">
        <f aca="false">IF(AND(O283="○",O283=Q280),1,"")</f>
        <v/>
      </c>
    </row>
    <row r="281" customFormat="false" ht="13" hidden="false" customHeight="false" outlineLevel="0" collapsed="false">
      <c r="C281" s="777"/>
      <c r="D281" s="777"/>
      <c r="E281" s="777"/>
      <c r="F281" s="777"/>
      <c r="G281" s="777"/>
    </row>
    <row r="282" customFormat="false" ht="13" hidden="false" customHeight="false" outlineLevel="0" collapsed="false">
      <c r="C282" s="777"/>
      <c r="D282" s="777"/>
      <c r="E282" s="777"/>
      <c r="F282" s="777"/>
      <c r="G282" s="777"/>
    </row>
  </sheetData>
  <sheetProtection algorithmName="SHA-512" hashValue="pUspPmuTHJ7dpNQYENS2HAtrEprltJO6rsjXIsOcKpSMffAFwM+zvTYTDAWH9niXDISnw8V2t0PgXxFOR/NHAw==" saltValue="DLQm3DXrEIlho2mEt3PiHA==" spinCount="100000" sheet="true" formatRows="false" insertRows="false" deleteRows="false" sort="false" autoFilter="false"/>
  <autoFilter ref="D10:D110"/>
  <mergeCells count="128">
    <mergeCell ref="M1:O1"/>
    <mergeCell ref="P1:R1"/>
    <mergeCell ref="AH1:AL1"/>
    <mergeCell ref="A2:K2"/>
    <mergeCell ref="AH2:AL3"/>
    <mergeCell ref="A3:B3"/>
    <mergeCell ref="C3:F3"/>
    <mergeCell ref="H3:S6"/>
    <mergeCell ref="A5:E5"/>
    <mergeCell ref="A6:E6"/>
    <mergeCell ref="A8:A10"/>
    <mergeCell ref="B8:B10"/>
    <mergeCell ref="C8:C10"/>
    <mergeCell ref="D8:E9"/>
    <mergeCell ref="F8:F10"/>
    <mergeCell ref="G8:G10"/>
    <mergeCell ref="H8:H10"/>
    <mergeCell ref="I8:I10"/>
    <mergeCell ref="J8:J10"/>
    <mergeCell ref="K8:K10"/>
    <mergeCell ref="L8:L10"/>
    <mergeCell ref="M8:M10"/>
    <mergeCell ref="N8:Q9"/>
    <mergeCell ref="R8:R10"/>
    <mergeCell ref="S8:S10"/>
    <mergeCell ref="U8:AE8"/>
    <mergeCell ref="U9:AE9"/>
    <mergeCell ref="U10:AE10"/>
    <mergeCell ref="U11:AE11"/>
    <mergeCell ref="U12:AE12"/>
    <mergeCell ref="U13:AE13"/>
    <mergeCell ref="U14:AE14"/>
    <mergeCell ref="U15:AE15"/>
    <mergeCell ref="U16:AE16"/>
    <mergeCell ref="U17:AE17"/>
    <mergeCell ref="U18:AE18"/>
    <mergeCell ref="U19:AE19"/>
    <mergeCell ref="U20:AE20"/>
    <mergeCell ref="U21:AE21"/>
    <mergeCell ref="U22:AE22"/>
    <mergeCell ref="U23:AE23"/>
    <mergeCell ref="U24:AE24"/>
    <mergeCell ref="U25:AE25"/>
    <mergeCell ref="U26:AE26"/>
    <mergeCell ref="U27:AE27"/>
    <mergeCell ref="U28:AE28"/>
    <mergeCell ref="U29:AE29"/>
    <mergeCell ref="U30:AE30"/>
    <mergeCell ref="U31:AE31"/>
    <mergeCell ref="U32:AE32"/>
    <mergeCell ref="U33:AE33"/>
    <mergeCell ref="U34:AE34"/>
    <mergeCell ref="U35:AE35"/>
    <mergeCell ref="U36:AE36"/>
    <mergeCell ref="U37:AE37"/>
    <mergeCell ref="U38:AE38"/>
    <mergeCell ref="U39:AE39"/>
    <mergeCell ref="U40:AE40"/>
    <mergeCell ref="U41:AE41"/>
    <mergeCell ref="U42:AE42"/>
    <mergeCell ref="U43:AE43"/>
    <mergeCell ref="U44:AE44"/>
    <mergeCell ref="U45:AE45"/>
    <mergeCell ref="U46:AE46"/>
    <mergeCell ref="U47:AE47"/>
    <mergeCell ref="U48:AE48"/>
    <mergeCell ref="U49:AE49"/>
    <mergeCell ref="U50:AE50"/>
    <mergeCell ref="U51:AE51"/>
    <mergeCell ref="U52:AE52"/>
    <mergeCell ref="U53:AE53"/>
    <mergeCell ref="U54:AE54"/>
    <mergeCell ref="U55:AE55"/>
    <mergeCell ref="U56:AE56"/>
    <mergeCell ref="U57:AE57"/>
    <mergeCell ref="U58:AE58"/>
    <mergeCell ref="U59:AE59"/>
    <mergeCell ref="U60:AE60"/>
    <mergeCell ref="U61:AE61"/>
    <mergeCell ref="U62:AE62"/>
    <mergeCell ref="U63:AE63"/>
    <mergeCell ref="U64:AE64"/>
    <mergeCell ref="U65:AE65"/>
    <mergeCell ref="U66:AE66"/>
    <mergeCell ref="U67:AE67"/>
    <mergeCell ref="U68:AE68"/>
    <mergeCell ref="U69:AE69"/>
    <mergeCell ref="U70:AE70"/>
    <mergeCell ref="U71:AE71"/>
    <mergeCell ref="U72:AE72"/>
    <mergeCell ref="U73:AE73"/>
    <mergeCell ref="U74:AE74"/>
    <mergeCell ref="U75:AE75"/>
    <mergeCell ref="U76:AE76"/>
    <mergeCell ref="U77:AE77"/>
    <mergeCell ref="U78:AE78"/>
    <mergeCell ref="U79:AE79"/>
    <mergeCell ref="U80:AE80"/>
    <mergeCell ref="U81:AE81"/>
    <mergeCell ref="U82:AE82"/>
    <mergeCell ref="U83:AE83"/>
    <mergeCell ref="U84:AE84"/>
    <mergeCell ref="U85:AE85"/>
    <mergeCell ref="U86:AE86"/>
    <mergeCell ref="U87:AE87"/>
    <mergeCell ref="U88:AE88"/>
    <mergeCell ref="U89:AE89"/>
    <mergeCell ref="U90:AE90"/>
    <mergeCell ref="U91:AE91"/>
    <mergeCell ref="U92:AE92"/>
    <mergeCell ref="U93:AE93"/>
    <mergeCell ref="U94:AE94"/>
    <mergeCell ref="U95:AE95"/>
    <mergeCell ref="U96:AE96"/>
    <mergeCell ref="U97:AE97"/>
    <mergeCell ref="U98:AE98"/>
    <mergeCell ref="U99:AE99"/>
    <mergeCell ref="U100:AE100"/>
    <mergeCell ref="U101:AE101"/>
    <mergeCell ref="U102:AE102"/>
    <mergeCell ref="U103:AE103"/>
    <mergeCell ref="U104:AE104"/>
    <mergeCell ref="U105:AE105"/>
    <mergeCell ref="U106:AE106"/>
    <mergeCell ref="U107:AE107"/>
    <mergeCell ref="U108:AE108"/>
    <mergeCell ref="U109:AE109"/>
    <mergeCell ref="U110:AE110"/>
  </mergeCells>
  <conditionalFormatting sqref="S11:S110">
    <cfRule type="expression" priority="2" aboveAverage="0" equalAverage="0" bottom="0" percent="0" rank="0" text="" dxfId="61">
      <formula>R11="○"</formula>
    </cfRule>
  </conditionalFormatting>
  <conditionalFormatting sqref="A3:T110">
    <cfRule type="expression" priority="3" aboveAverage="0" equalAverage="0" bottom="0" percent="0" rank="0" text="" dxfId="62">
      <formula>$A$2&lt;&gt;""</formula>
    </cfRule>
  </conditionalFormatting>
  <conditionalFormatting sqref="T1:AC1">
    <cfRule type="expression" priority="4" aboveAverage="0" equalAverage="0" bottom="0" percent="0" rank="0" text="" dxfId="63">
      <formula>$AH$2&lt;&gt;"加算様式を指定権者に提出"</formula>
    </cfRule>
  </conditionalFormatting>
  <conditionalFormatting sqref="T8:U8 AF8:AG8">
    <cfRule type="expression" priority="5" aboveAverage="0" equalAverage="0" bottom="0" percent="0" rank="0" text="" dxfId="64">
      <formula>$T$1:$AC$1="！この提出先は都道府県ではないため、補助金様式の提出は不要です。"</formula>
    </cfRule>
  </conditionalFormatting>
  <conditionalFormatting sqref="N11:S111">
    <cfRule type="expression" priority="6" aboveAverage="0" equalAverage="0" bottom="0" percent="0" rank="0" text="" dxfId="65">
      <formula>$AG11=""</formula>
    </cfRule>
  </conditionalFormatting>
  <dataValidations count="4">
    <dataValidation allowBlank="true" operator="between" showDropDown="false" showErrorMessage="true" showInputMessage="true" sqref="B11:H110 J11:K110" type="none">
      <formula1>0</formula1>
      <formula2>0</formula2>
    </dataValidation>
    <dataValidation allowBlank="true" operator="between" showDropDown="false" showErrorMessage="true" showInputMessage="true" sqref="R11:R110" type="list">
      <formula1>"○,－"</formula1>
      <formula2>0</formula2>
    </dataValidation>
    <dataValidation allowBlank="true" operator="between" showDropDown="false" showErrorMessage="true" showInputMessage="true" sqref="S11:S110" type="list">
      <formula1>"○,債権譲渡をしていない"</formula1>
      <formula2>0</formula2>
    </dataValidation>
    <dataValidation allowBlank="true" operator="between" showDropDown="false" showErrorMessage="true" showInputMessage="true" sqref="N11:Q110" type="list">
      <formula1>【参考】数式用３!$AM$2:$AM$3</formula1>
      <formula2>0</formula2>
    </dataValidation>
  </dataValidations>
  <printOptions headings="false" gridLines="false" gridLinesSet="true" horizontalCentered="false" verticalCentered="false"/>
  <pageMargins left="0.39375" right="0.39375" top="0.669444444444444" bottom="0.629861111111111"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1" manualBreakCount="1">
    <brk id="26" man="true" max="16383" min="0"/>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J83"/>
  <sheetViews>
    <sheetView showFormulas="false" showGridLines="true" showRowColHeaders="true" showZeros="true" rightToLeft="false" tabSelected="false" showOutlineSymbols="true" defaultGridColor="true" view="pageBreakPreview" topLeftCell="A1" colorId="64" zoomScale="100" zoomScaleNormal="80" zoomScalePageLayoutView="100" workbookViewId="0">
      <selection pane="topLeft" activeCell="M29" activeCellId="0" sqref="M29"/>
    </sheetView>
  </sheetViews>
  <sheetFormatPr defaultColWidth="11.37109375" defaultRowHeight="13" zeroHeight="false" outlineLevelRow="0" outlineLevelCol="0"/>
  <cols>
    <col collapsed="false" customWidth="true" hidden="false" outlineLevel="0" max="1" min="1" style="778" width="8.67"/>
    <col collapsed="false" customWidth="true" hidden="false" outlineLevel="0" max="2" min="2" style="778" width="22.87"/>
    <col collapsed="false" customWidth="true" hidden="false" outlineLevel="0" max="3" min="3" style="778" width="35.71"/>
    <col collapsed="false" customWidth="true" hidden="false" outlineLevel="0" max="4" min="4" style="778" width="54.61"/>
    <col collapsed="false" customWidth="true" hidden="false" outlineLevel="0" max="5" min="5" style="778" width="48.87"/>
    <col collapsed="false" customWidth="true" hidden="false" outlineLevel="0" max="6" min="6" style="778" width="49.29"/>
    <col collapsed="false" customWidth="true" hidden="false" outlineLevel="0" max="7" min="7" style="778" width="19"/>
    <col collapsed="false" customWidth="true" hidden="false" outlineLevel="0" max="8" min="8" style="778" width="51.27"/>
    <col collapsed="false" customWidth="true" hidden="false" outlineLevel="0" max="9" min="9" style="778" width="46.58"/>
    <col collapsed="false" customWidth="false" hidden="false" outlineLevel="0" max="229" min="10" style="779" width="11.38"/>
    <col collapsed="false" customWidth="true" hidden="false" outlineLevel="0" max="230" min="230" style="779" width="9.71"/>
    <col collapsed="false" customWidth="true" hidden="false" outlineLevel="0" max="231" min="231" style="779" width="16.08"/>
    <col collapsed="false" customWidth="true" hidden="false" outlineLevel="0" max="232" min="232" style="779" width="20.58"/>
    <col collapsed="false" customWidth="true" hidden="false" outlineLevel="0" max="233" min="233" style="779" width="51.69"/>
    <col collapsed="false" customWidth="true" hidden="false" outlineLevel="0" max="234" min="234" style="779" width="70.8"/>
    <col collapsed="false" customWidth="true" hidden="false" outlineLevel="0" max="235" min="235" style="779" width="23.6"/>
    <col collapsed="false" customWidth="true" hidden="false" outlineLevel="0" max="236" min="236" style="779" width="26.32"/>
    <col collapsed="false" customWidth="true" hidden="false" outlineLevel="0" max="237" min="237" style="779" width="28.82"/>
    <col collapsed="false" customWidth="false" hidden="false" outlineLevel="0" max="485" min="238" style="779" width="11.38"/>
    <col collapsed="false" customWidth="true" hidden="false" outlineLevel="0" max="486" min="486" style="779" width="9.71"/>
    <col collapsed="false" customWidth="true" hidden="false" outlineLevel="0" max="487" min="487" style="779" width="16.08"/>
    <col collapsed="false" customWidth="true" hidden="false" outlineLevel="0" max="488" min="488" style="779" width="20.58"/>
    <col collapsed="false" customWidth="true" hidden="false" outlineLevel="0" max="489" min="489" style="779" width="51.69"/>
    <col collapsed="false" customWidth="true" hidden="false" outlineLevel="0" max="490" min="490" style="779" width="70.8"/>
    <col collapsed="false" customWidth="true" hidden="false" outlineLevel="0" max="491" min="491" style="779" width="23.6"/>
    <col collapsed="false" customWidth="true" hidden="false" outlineLevel="0" max="492" min="492" style="779" width="26.32"/>
    <col collapsed="false" customWidth="true" hidden="false" outlineLevel="0" max="493" min="493" style="779" width="28.82"/>
    <col collapsed="false" customWidth="false" hidden="false" outlineLevel="0" max="741" min="494" style="779" width="11.38"/>
    <col collapsed="false" customWidth="true" hidden="false" outlineLevel="0" max="742" min="742" style="779" width="9.71"/>
    <col collapsed="false" customWidth="true" hidden="false" outlineLevel="0" max="743" min="743" style="779" width="16.08"/>
    <col collapsed="false" customWidth="true" hidden="false" outlineLevel="0" max="744" min="744" style="779" width="20.58"/>
    <col collapsed="false" customWidth="true" hidden="false" outlineLevel="0" max="745" min="745" style="779" width="51.69"/>
    <col collapsed="false" customWidth="true" hidden="false" outlineLevel="0" max="746" min="746" style="779" width="70.8"/>
    <col collapsed="false" customWidth="true" hidden="false" outlineLevel="0" max="747" min="747" style="779" width="23.6"/>
    <col collapsed="false" customWidth="true" hidden="false" outlineLevel="0" max="748" min="748" style="779" width="26.32"/>
    <col collapsed="false" customWidth="true" hidden="false" outlineLevel="0" max="749" min="749" style="779" width="28.82"/>
    <col collapsed="false" customWidth="false" hidden="false" outlineLevel="0" max="997" min="750" style="779" width="11.38"/>
    <col collapsed="false" customWidth="true" hidden="false" outlineLevel="0" max="998" min="998" style="779" width="9.71"/>
    <col collapsed="false" customWidth="true" hidden="false" outlineLevel="0" max="999" min="999" style="779" width="16.08"/>
    <col collapsed="false" customWidth="true" hidden="false" outlineLevel="0" max="1000" min="1000" style="779" width="20.58"/>
    <col collapsed="false" customWidth="true" hidden="false" outlineLevel="0" max="1001" min="1001" style="779" width="51.69"/>
    <col collapsed="false" customWidth="true" hidden="false" outlineLevel="0" max="1002" min="1002" style="779" width="70.8"/>
    <col collapsed="false" customWidth="true" hidden="false" outlineLevel="0" max="1003" min="1003" style="779" width="23.6"/>
    <col collapsed="false" customWidth="true" hidden="false" outlineLevel="0" max="1004" min="1004" style="779" width="26.32"/>
    <col collapsed="false" customWidth="true" hidden="false" outlineLevel="0" max="1005" min="1005" style="779" width="28.82"/>
    <col collapsed="false" customWidth="false" hidden="false" outlineLevel="0" max="1024" min="1006" style="779" width="11.38"/>
  </cols>
  <sheetData>
    <row r="1" s="783" customFormat="true" ht="40.25" hidden="false" customHeight="true" outlineLevel="0" collapsed="false">
      <c r="A1" s="780" t="s">
        <v>423</v>
      </c>
      <c r="B1" s="781"/>
      <c r="C1" s="782"/>
      <c r="D1" s="782"/>
      <c r="E1" s="782"/>
      <c r="F1" s="782"/>
      <c r="G1" s="782"/>
      <c r="H1" s="782"/>
      <c r="I1" s="782"/>
      <c r="J1" s="782"/>
    </row>
    <row r="2" s="785" customFormat="true" ht="20" hidden="false" customHeight="true" outlineLevel="0" collapsed="false">
      <c r="A2" s="780"/>
      <c r="B2" s="784"/>
      <c r="C2" s="782"/>
      <c r="D2" s="782"/>
      <c r="E2" s="782"/>
      <c r="F2" s="782"/>
      <c r="G2" s="782"/>
      <c r="H2" s="782"/>
      <c r="I2" s="782"/>
      <c r="J2" s="782"/>
    </row>
    <row r="3" s="785" customFormat="true" ht="39.65" hidden="false" customHeight="true" outlineLevel="0" collapsed="false">
      <c r="A3" s="782"/>
      <c r="B3" s="786" t="s">
        <v>424</v>
      </c>
      <c r="C3" s="786"/>
      <c r="D3" s="786"/>
      <c r="E3" s="786"/>
      <c r="F3" s="786"/>
      <c r="G3" s="786"/>
      <c r="H3" s="786"/>
      <c r="I3" s="786"/>
      <c r="J3" s="782"/>
    </row>
    <row r="4" s="785" customFormat="true" ht="25.25" hidden="false" customHeight="true" outlineLevel="0" collapsed="false">
      <c r="A4" s="782"/>
      <c r="B4" s="787" t="s">
        <v>425</v>
      </c>
      <c r="C4" s="787"/>
      <c r="D4" s="787"/>
      <c r="E4" s="787"/>
      <c r="F4" s="787"/>
      <c r="G4" s="787"/>
      <c r="H4" s="787"/>
      <c r="I4" s="787"/>
      <c r="J4" s="782"/>
    </row>
    <row r="5" s="785" customFormat="true" ht="25.25" hidden="false" customHeight="true" outlineLevel="0" collapsed="false">
      <c r="A5" s="782"/>
      <c r="B5" s="788" t="s">
        <v>426</v>
      </c>
      <c r="C5" s="787" t="s">
        <v>427</v>
      </c>
      <c r="D5" s="787"/>
      <c r="E5" s="787"/>
      <c r="F5" s="787"/>
      <c r="G5" s="787"/>
      <c r="H5" s="787"/>
      <c r="I5" s="787"/>
      <c r="J5" s="782"/>
    </row>
    <row r="6" s="785" customFormat="true" ht="25.25" hidden="false" customHeight="true" outlineLevel="0" collapsed="false">
      <c r="A6" s="782"/>
      <c r="B6" s="788" t="s">
        <v>428</v>
      </c>
      <c r="C6" s="787" t="s">
        <v>429</v>
      </c>
      <c r="D6" s="787"/>
      <c r="E6" s="787"/>
      <c r="F6" s="787"/>
      <c r="G6" s="787"/>
      <c r="H6" s="787"/>
      <c r="I6" s="787"/>
      <c r="J6" s="782"/>
    </row>
    <row r="7" s="785" customFormat="true" ht="25.25" hidden="false" customHeight="true" outlineLevel="0" collapsed="false">
      <c r="A7" s="782"/>
      <c r="B7" s="788" t="s">
        <v>430</v>
      </c>
      <c r="C7" s="787" t="s">
        <v>431</v>
      </c>
      <c r="D7" s="787"/>
      <c r="E7" s="787"/>
      <c r="F7" s="787"/>
      <c r="G7" s="787"/>
      <c r="H7" s="787"/>
      <c r="I7" s="787"/>
      <c r="J7" s="782"/>
    </row>
    <row r="8" s="785" customFormat="true" ht="25.25" hidden="false" customHeight="true" outlineLevel="0" collapsed="false">
      <c r="A8" s="782"/>
      <c r="B8" s="789"/>
      <c r="C8" s="790"/>
      <c r="D8" s="791"/>
      <c r="E8" s="791"/>
      <c r="F8" s="791"/>
      <c r="G8" s="791"/>
      <c r="H8" s="791"/>
      <c r="I8" s="791"/>
      <c r="J8" s="782"/>
    </row>
    <row r="9" s="785" customFormat="true" ht="36" hidden="false" customHeight="true" outlineLevel="0" collapsed="false">
      <c r="A9" s="782"/>
      <c r="B9" s="786" t="s">
        <v>432</v>
      </c>
      <c r="C9" s="786"/>
      <c r="D9" s="786"/>
      <c r="E9" s="786"/>
      <c r="F9" s="786"/>
      <c r="G9" s="786"/>
      <c r="H9" s="786"/>
      <c r="I9" s="786"/>
      <c r="J9" s="782"/>
    </row>
    <row r="10" s="785" customFormat="true" ht="25.25" hidden="false" customHeight="true" outlineLevel="0" collapsed="false">
      <c r="A10" s="782"/>
      <c r="B10" s="787" t="s">
        <v>433</v>
      </c>
      <c r="C10" s="787"/>
      <c r="D10" s="787"/>
      <c r="E10" s="787"/>
      <c r="F10" s="787"/>
      <c r="G10" s="787"/>
      <c r="H10" s="787"/>
      <c r="I10" s="787"/>
      <c r="J10" s="782"/>
    </row>
    <row r="11" s="785" customFormat="true" ht="56.4" hidden="false" customHeight="true" outlineLevel="0" collapsed="false">
      <c r="A11" s="782"/>
      <c r="B11" s="788" t="s">
        <v>426</v>
      </c>
      <c r="C11" s="792" t="s">
        <v>434</v>
      </c>
      <c r="D11" s="792"/>
      <c r="E11" s="792"/>
      <c r="F11" s="792"/>
      <c r="G11" s="792"/>
      <c r="H11" s="792"/>
      <c r="I11" s="792"/>
      <c r="J11" s="782"/>
    </row>
    <row r="12" s="785" customFormat="true" ht="54.65" hidden="false" customHeight="true" outlineLevel="0" collapsed="false">
      <c r="A12" s="782"/>
      <c r="B12" s="788"/>
      <c r="C12" s="793" t="s">
        <v>435</v>
      </c>
      <c r="D12" s="788" t="s">
        <v>142</v>
      </c>
      <c r="E12" s="792" t="s">
        <v>436</v>
      </c>
      <c r="F12" s="792"/>
      <c r="G12" s="792"/>
      <c r="H12" s="792"/>
      <c r="I12" s="792"/>
    </row>
    <row r="13" s="785" customFormat="true" ht="32.4" hidden="false" customHeight="true" outlineLevel="0" collapsed="false">
      <c r="A13" s="782"/>
      <c r="B13" s="788"/>
      <c r="C13" s="793"/>
      <c r="D13" s="788" t="s">
        <v>145</v>
      </c>
      <c r="E13" s="792" t="s">
        <v>437</v>
      </c>
      <c r="F13" s="792"/>
      <c r="G13" s="792"/>
      <c r="H13" s="792"/>
      <c r="I13" s="792"/>
    </row>
    <row r="14" s="785" customFormat="true" ht="25.25" hidden="false" customHeight="true" outlineLevel="0" collapsed="false">
      <c r="A14" s="782"/>
      <c r="B14" s="788" t="s">
        <v>428</v>
      </c>
      <c r="C14" s="787" t="s">
        <v>438</v>
      </c>
      <c r="D14" s="787"/>
      <c r="E14" s="787"/>
      <c r="F14" s="787"/>
      <c r="G14" s="787"/>
      <c r="H14" s="787"/>
      <c r="I14" s="787"/>
      <c r="J14" s="782"/>
    </row>
    <row r="15" s="785" customFormat="true" ht="25.25" hidden="false" customHeight="true" outlineLevel="0" collapsed="false">
      <c r="A15" s="782"/>
      <c r="B15" s="782"/>
      <c r="C15" s="782"/>
      <c r="D15" s="782"/>
      <c r="E15" s="782"/>
      <c r="F15" s="782"/>
      <c r="G15" s="782"/>
      <c r="H15" s="782"/>
      <c r="I15" s="782"/>
      <c r="J15" s="782"/>
    </row>
    <row r="16" s="785" customFormat="true" ht="32.4" hidden="false" customHeight="true" outlineLevel="0" collapsed="false">
      <c r="A16" s="782"/>
      <c r="B16" s="794" t="s">
        <v>439</v>
      </c>
      <c r="C16" s="790"/>
      <c r="D16" s="790"/>
      <c r="E16" s="790"/>
      <c r="F16" s="790"/>
      <c r="G16" s="790"/>
      <c r="H16" s="790"/>
      <c r="I16" s="790"/>
      <c r="J16" s="795"/>
    </row>
    <row r="17" s="785" customFormat="true" ht="25.25" hidden="false" customHeight="true" outlineLevel="0" collapsed="false">
      <c r="A17" s="782"/>
      <c r="B17" s="796" t="s">
        <v>426</v>
      </c>
      <c r="C17" s="792" t="s">
        <v>440</v>
      </c>
      <c r="D17" s="792"/>
      <c r="E17" s="792"/>
      <c r="F17" s="792"/>
      <c r="G17" s="792"/>
      <c r="H17" s="792"/>
      <c r="I17" s="792"/>
      <c r="J17" s="797"/>
    </row>
    <row r="18" s="785" customFormat="true" ht="50" hidden="false" customHeight="true" outlineLevel="0" collapsed="false">
      <c r="A18" s="782"/>
      <c r="B18" s="798"/>
      <c r="C18" s="793" t="s">
        <v>441</v>
      </c>
      <c r="D18" s="788" t="s">
        <v>142</v>
      </c>
      <c r="E18" s="792" t="s">
        <v>442</v>
      </c>
      <c r="F18" s="792"/>
      <c r="G18" s="792"/>
      <c r="H18" s="792"/>
      <c r="I18" s="792"/>
    </row>
    <row r="19" s="785" customFormat="true" ht="76.25" hidden="false" customHeight="true" outlineLevel="0" collapsed="false">
      <c r="A19" s="782"/>
      <c r="B19" s="798"/>
      <c r="C19" s="793"/>
      <c r="D19" s="788" t="s">
        <v>145</v>
      </c>
      <c r="E19" s="792" t="s">
        <v>443</v>
      </c>
      <c r="F19" s="792"/>
      <c r="G19" s="792"/>
      <c r="H19" s="792"/>
      <c r="I19" s="792"/>
    </row>
    <row r="20" s="785" customFormat="true" ht="78.65" hidden="false" customHeight="true" outlineLevel="0" collapsed="false">
      <c r="A20" s="782"/>
      <c r="B20" s="799"/>
      <c r="C20" s="793"/>
      <c r="D20" s="788" t="s">
        <v>149</v>
      </c>
      <c r="E20" s="792" t="s">
        <v>444</v>
      </c>
      <c r="F20" s="792"/>
      <c r="G20" s="792"/>
      <c r="H20" s="792"/>
      <c r="I20" s="792"/>
    </row>
    <row r="21" s="785" customFormat="true" ht="25.25" hidden="false" customHeight="true" outlineLevel="0" collapsed="false">
      <c r="A21" s="782"/>
      <c r="B21" s="799" t="s">
        <v>428</v>
      </c>
      <c r="C21" s="787" t="s">
        <v>438</v>
      </c>
      <c r="D21" s="787"/>
      <c r="E21" s="787"/>
      <c r="F21" s="787"/>
      <c r="G21" s="787"/>
      <c r="H21" s="787"/>
      <c r="I21" s="787"/>
      <c r="J21" s="800"/>
    </row>
    <row r="22" customFormat="false" ht="15.75" hidden="false" customHeight="true" outlineLevel="0" collapsed="false">
      <c r="A22" s="1"/>
      <c r="B22" s="1"/>
      <c r="C22" s="1"/>
      <c r="D22" s="1"/>
      <c r="E22" s="1"/>
      <c r="F22" s="1"/>
      <c r="G22" s="1"/>
      <c r="H22" s="1"/>
      <c r="I22" s="1"/>
      <c r="J22" s="1"/>
    </row>
    <row r="23" customFormat="false" ht="40.25" hidden="false" customHeight="true" outlineLevel="0" collapsed="false">
      <c r="A23" s="801" t="s">
        <v>445</v>
      </c>
      <c r="B23" s="802"/>
      <c r="C23" s="802"/>
      <c r="D23" s="802"/>
      <c r="E23" s="802"/>
      <c r="F23" s="802"/>
      <c r="G23" s="802"/>
      <c r="H23" s="802"/>
      <c r="I23" s="802"/>
      <c r="J23" s="803"/>
    </row>
    <row r="24" customFormat="false" ht="20" hidden="false" customHeight="true" outlineLevel="0" collapsed="false">
      <c r="A24" s="804"/>
      <c r="B24" s="804"/>
      <c r="C24" s="804"/>
      <c r="D24" s="804"/>
      <c r="E24" s="804"/>
      <c r="F24" s="804"/>
      <c r="G24" s="804"/>
      <c r="H24" s="804"/>
      <c r="I24" s="804"/>
    </row>
    <row r="25" customFormat="false" ht="40.25" hidden="false" customHeight="true" outlineLevel="0" collapsed="false">
      <c r="A25" s="801" t="s">
        <v>446</v>
      </c>
      <c r="B25" s="804"/>
      <c r="C25" s="804"/>
      <c r="D25" s="804"/>
      <c r="E25" s="804"/>
      <c r="F25" s="804"/>
      <c r="G25" s="804"/>
      <c r="H25" s="804"/>
      <c r="I25" s="804"/>
    </row>
    <row r="26" customFormat="false" ht="42" hidden="false" customHeight="false" outlineLevel="0" collapsed="false">
      <c r="A26" s="805" t="s">
        <v>447</v>
      </c>
      <c r="B26" s="806" t="s">
        <v>448</v>
      </c>
      <c r="C26" s="806" t="s">
        <v>449</v>
      </c>
      <c r="D26" s="806" t="s">
        <v>450</v>
      </c>
      <c r="E26" s="806"/>
      <c r="F26" s="806" t="s">
        <v>451</v>
      </c>
      <c r="G26" s="807" t="s">
        <v>452</v>
      </c>
      <c r="H26" s="807" t="s">
        <v>453</v>
      </c>
      <c r="I26" s="807" t="s">
        <v>454</v>
      </c>
    </row>
    <row r="27" customFormat="false" ht="115.25" hidden="false" customHeight="true" outlineLevel="0" collapsed="false">
      <c r="A27" s="808" t="s">
        <v>455</v>
      </c>
      <c r="B27" s="809" t="s">
        <v>456</v>
      </c>
      <c r="C27" s="810" t="s">
        <v>457</v>
      </c>
      <c r="D27" s="811" t="s">
        <v>458</v>
      </c>
      <c r="E27" s="811"/>
      <c r="F27" s="810" t="s">
        <v>459</v>
      </c>
      <c r="G27" s="810" t="s">
        <v>460</v>
      </c>
      <c r="H27" s="810" t="s">
        <v>461</v>
      </c>
      <c r="I27" s="810" t="s">
        <v>462</v>
      </c>
    </row>
    <row r="28" customFormat="false" ht="145.75" hidden="false" customHeight="true" outlineLevel="0" collapsed="false">
      <c r="A28" s="808" t="s">
        <v>455</v>
      </c>
      <c r="B28" s="809" t="s">
        <v>463</v>
      </c>
      <c r="C28" s="810" t="s">
        <v>464</v>
      </c>
      <c r="D28" s="811" t="s">
        <v>465</v>
      </c>
      <c r="E28" s="811"/>
      <c r="F28" s="810" t="s">
        <v>466</v>
      </c>
      <c r="G28" s="810" t="s">
        <v>467</v>
      </c>
      <c r="H28" s="810" t="s">
        <v>468</v>
      </c>
      <c r="I28" s="810" t="s">
        <v>462</v>
      </c>
    </row>
    <row r="29" customFormat="false" ht="168" hidden="false" customHeight="true" outlineLevel="0" collapsed="false">
      <c r="A29" s="808" t="s">
        <v>469</v>
      </c>
      <c r="B29" s="809" t="s">
        <v>470</v>
      </c>
      <c r="C29" s="810" t="s">
        <v>471</v>
      </c>
      <c r="D29" s="811" t="s">
        <v>472</v>
      </c>
      <c r="E29" s="811"/>
      <c r="F29" s="810" t="s">
        <v>473</v>
      </c>
      <c r="G29" s="810" t="s">
        <v>474</v>
      </c>
      <c r="H29" s="810" t="s">
        <v>475</v>
      </c>
      <c r="I29" s="810" t="s">
        <v>476</v>
      </c>
    </row>
    <row r="30" customFormat="false" ht="147" hidden="false" customHeight="true" outlineLevel="0" collapsed="false">
      <c r="A30" s="808" t="s">
        <v>477</v>
      </c>
      <c r="B30" s="805"/>
      <c r="C30" s="810" t="s">
        <v>478</v>
      </c>
      <c r="D30" s="812" t="s">
        <v>479</v>
      </c>
      <c r="E30" s="812"/>
      <c r="F30" s="810" t="s">
        <v>480</v>
      </c>
      <c r="G30" s="810" t="s">
        <v>481</v>
      </c>
      <c r="H30" s="810" t="s">
        <v>482</v>
      </c>
      <c r="I30" s="810" t="s">
        <v>483</v>
      </c>
    </row>
    <row r="31" customFormat="false" ht="147" hidden="false" customHeight="true" outlineLevel="0" collapsed="false">
      <c r="A31" s="808" t="s">
        <v>484</v>
      </c>
      <c r="B31" s="805"/>
      <c r="C31" s="810" t="s">
        <v>485</v>
      </c>
      <c r="D31" s="811" t="s">
        <v>486</v>
      </c>
      <c r="E31" s="811"/>
      <c r="F31" s="810" t="s">
        <v>487</v>
      </c>
      <c r="G31" s="810" t="s">
        <v>488</v>
      </c>
      <c r="H31" s="810" t="s">
        <v>489</v>
      </c>
      <c r="I31" s="810" t="s">
        <v>490</v>
      </c>
    </row>
    <row r="32" customFormat="false" ht="23.5" hidden="false" customHeight="true" outlineLevel="0" collapsed="false">
      <c r="A32" s="813" t="s">
        <v>491</v>
      </c>
      <c r="B32" s="813"/>
      <c r="C32" s="813"/>
      <c r="D32" s="813"/>
      <c r="E32" s="813"/>
      <c r="F32" s="813"/>
      <c r="G32" s="813"/>
      <c r="H32" s="813"/>
      <c r="I32" s="813"/>
    </row>
    <row r="33" customFormat="false" ht="23.5" hidden="false" customHeight="false" outlineLevel="0" collapsed="false">
      <c r="A33" s="814"/>
      <c r="B33" s="814"/>
      <c r="C33" s="814"/>
      <c r="D33" s="814"/>
      <c r="E33" s="814"/>
      <c r="F33" s="814"/>
      <c r="G33" s="814"/>
      <c r="H33" s="814"/>
      <c r="I33" s="814"/>
    </row>
    <row r="34" customFormat="false" ht="23.5" hidden="false" customHeight="false" outlineLevel="0" collapsed="false">
      <c r="A34" s="802" t="s">
        <v>492</v>
      </c>
      <c r="B34" s="802"/>
      <c r="C34" s="802"/>
      <c r="D34" s="802"/>
      <c r="E34" s="802"/>
      <c r="F34" s="802"/>
      <c r="G34" s="802"/>
      <c r="H34" s="802"/>
      <c r="I34" s="802"/>
    </row>
    <row r="35" customFormat="false" ht="23.5" hidden="false" customHeight="true" outlineLevel="0" collapsed="false">
      <c r="A35" s="815" t="s">
        <v>493</v>
      </c>
      <c r="B35" s="815"/>
      <c r="C35" s="815"/>
      <c r="D35" s="815"/>
      <c r="E35" s="815"/>
      <c r="F35" s="815"/>
      <c r="G35" s="815"/>
      <c r="H35" s="815"/>
      <c r="I35" s="815"/>
    </row>
    <row r="36" customFormat="false" ht="28" hidden="false" customHeight="false" outlineLevel="0" collapsed="false">
      <c r="A36" s="801"/>
      <c r="B36" s="804"/>
      <c r="C36" s="804"/>
      <c r="D36" s="804"/>
      <c r="E36" s="804"/>
      <c r="F36" s="804"/>
      <c r="G36" s="804"/>
      <c r="H36" s="804"/>
      <c r="I36" s="804"/>
    </row>
    <row r="37" customFormat="false" ht="40.25" hidden="false" customHeight="true" outlineLevel="0" collapsed="false">
      <c r="A37" s="816" t="s">
        <v>494</v>
      </c>
      <c r="B37" s="804"/>
      <c r="C37" s="817"/>
      <c r="D37" s="817"/>
      <c r="E37" s="804"/>
      <c r="F37" s="804"/>
      <c r="G37" s="804"/>
      <c r="H37" s="804"/>
      <c r="I37" s="804"/>
    </row>
    <row r="38" customFormat="false" ht="47" hidden="false" customHeight="false" outlineLevel="0" collapsed="false">
      <c r="A38" s="818" t="s">
        <v>495</v>
      </c>
      <c r="B38" s="818"/>
      <c r="C38" s="819" t="s">
        <v>449</v>
      </c>
      <c r="D38" s="820" t="s">
        <v>496</v>
      </c>
      <c r="E38" s="820" t="s">
        <v>497</v>
      </c>
      <c r="F38" s="820" t="s">
        <v>498</v>
      </c>
      <c r="G38" s="821"/>
      <c r="H38" s="821"/>
      <c r="I38" s="821"/>
    </row>
    <row r="39" customFormat="false" ht="94" hidden="false" customHeight="true" outlineLevel="0" collapsed="false">
      <c r="A39" s="822" t="s">
        <v>499</v>
      </c>
      <c r="B39" s="822"/>
      <c r="C39" s="823" t="s">
        <v>471</v>
      </c>
      <c r="D39" s="823" t="s">
        <v>475</v>
      </c>
      <c r="E39" s="823" t="s">
        <v>462</v>
      </c>
      <c r="F39" s="823" t="s">
        <v>500</v>
      </c>
      <c r="G39" s="821"/>
      <c r="H39" s="821"/>
      <c r="I39" s="821"/>
    </row>
    <row r="40" customFormat="false" ht="81.5" hidden="false" customHeight="true" outlineLevel="0" collapsed="false">
      <c r="A40" s="822" t="s">
        <v>501</v>
      </c>
      <c r="B40" s="822"/>
      <c r="C40" s="823" t="s">
        <v>478</v>
      </c>
      <c r="D40" s="823" t="s">
        <v>482</v>
      </c>
      <c r="E40" s="823" t="s">
        <v>502</v>
      </c>
      <c r="F40" s="823" t="s">
        <v>503</v>
      </c>
      <c r="G40" s="804"/>
      <c r="H40" s="804"/>
      <c r="I40" s="804"/>
    </row>
    <row r="41" customFormat="false" ht="81.5" hidden="false" customHeight="true" outlineLevel="0" collapsed="false">
      <c r="A41" s="822" t="s">
        <v>504</v>
      </c>
      <c r="B41" s="822"/>
      <c r="C41" s="823" t="s">
        <v>485</v>
      </c>
      <c r="D41" s="823" t="s">
        <v>489</v>
      </c>
      <c r="E41" s="823" t="s">
        <v>502</v>
      </c>
      <c r="F41" s="823" t="s">
        <v>503</v>
      </c>
      <c r="G41" s="804"/>
      <c r="H41" s="804"/>
      <c r="I41" s="804"/>
    </row>
    <row r="42" customFormat="false" ht="13" hidden="false" customHeight="false" outlineLevel="0" collapsed="false">
      <c r="A42" s="804"/>
      <c r="B42" s="804"/>
      <c r="C42" s="804"/>
      <c r="D42" s="804"/>
      <c r="E42" s="804"/>
      <c r="F42" s="804"/>
      <c r="G42" s="804"/>
      <c r="H42" s="804"/>
      <c r="I42" s="804"/>
    </row>
    <row r="43" customFormat="false" ht="23.5" hidden="false" customHeight="true" outlineLevel="0" collapsed="false">
      <c r="A43" s="824" t="s">
        <v>491</v>
      </c>
      <c r="B43" s="824"/>
      <c r="C43" s="824"/>
      <c r="D43" s="824"/>
      <c r="E43" s="824"/>
      <c r="F43" s="824"/>
      <c r="G43" s="824"/>
      <c r="H43" s="824"/>
      <c r="I43" s="824"/>
    </row>
    <row r="44" customFormat="false" ht="23.5" hidden="false" customHeight="false" outlineLevel="0" collapsed="false">
      <c r="A44" s="802" t="s">
        <v>492</v>
      </c>
      <c r="B44" s="802"/>
      <c r="C44" s="802"/>
      <c r="D44" s="802"/>
      <c r="E44" s="802"/>
      <c r="F44" s="802"/>
      <c r="G44" s="802"/>
      <c r="H44" s="802"/>
      <c r="I44" s="802"/>
    </row>
    <row r="45" customFormat="false" ht="23.5" hidden="false" customHeight="true" outlineLevel="0" collapsed="false">
      <c r="A45" s="815" t="s">
        <v>493</v>
      </c>
      <c r="B45" s="815"/>
      <c r="C45" s="815"/>
      <c r="D45" s="815"/>
      <c r="E45" s="815"/>
      <c r="F45" s="815"/>
      <c r="G45" s="815"/>
      <c r="H45" s="815"/>
      <c r="I45" s="815"/>
    </row>
    <row r="46" customFormat="false" ht="13" hidden="false" customHeight="false" outlineLevel="0" collapsed="false">
      <c r="A46" s="804"/>
      <c r="B46" s="804"/>
      <c r="C46" s="804"/>
      <c r="D46" s="804"/>
      <c r="E46" s="804"/>
      <c r="F46" s="804"/>
      <c r="G46" s="804"/>
      <c r="H46" s="804"/>
      <c r="I46" s="804"/>
    </row>
    <row r="47" customFormat="false" ht="13" hidden="false" customHeight="false" outlineLevel="0" collapsed="false">
      <c r="A47" s="804"/>
      <c r="B47" s="804"/>
      <c r="C47" s="804"/>
      <c r="D47" s="804"/>
      <c r="E47" s="804"/>
      <c r="F47" s="804"/>
      <c r="G47" s="804"/>
      <c r="H47" s="804"/>
      <c r="I47" s="804"/>
    </row>
    <row r="48" customFormat="false" ht="13" hidden="false" customHeight="false" outlineLevel="0" collapsed="false">
      <c r="A48" s="804"/>
      <c r="B48" s="804"/>
      <c r="C48" s="804"/>
      <c r="D48" s="804"/>
      <c r="E48" s="804"/>
      <c r="F48" s="804"/>
      <c r="G48" s="804"/>
      <c r="H48" s="804"/>
      <c r="I48" s="804"/>
    </row>
    <row r="49" customFormat="false" ht="13" hidden="false" customHeight="false" outlineLevel="0" collapsed="false">
      <c r="A49" s="804"/>
      <c r="B49" s="804"/>
      <c r="C49" s="804"/>
      <c r="D49" s="804"/>
      <c r="E49" s="804"/>
      <c r="F49" s="804"/>
      <c r="G49" s="804"/>
      <c r="H49" s="804"/>
      <c r="I49" s="804"/>
    </row>
    <row r="50" customFormat="false" ht="13" hidden="false" customHeight="false" outlineLevel="0" collapsed="false">
      <c r="A50" s="804"/>
      <c r="B50" s="804"/>
      <c r="C50" s="804"/>
      <c r="D50" s="804"/>
      <c r="E50" s="804"/>
      <c r="F50" s="804"/>
      <c r="G50" s="804"/>
      <c r="H50" s="804"/>
      <c r="I50" s="804"/>
    </row>
    <row r="51" customFormat="false" ht="13" hidden="false" customHeight="false" outlineLevel="0" collapsed="false">
      <c r="A51" s="804"/>
      <c r="B51" s="804"/>
      <c r="C51" s="804"/>
      <c r="D51" s="804"/>
      <c r="E51" s="804"/>
      <c r="F51" s="804"/>
      <c r="G51" s="804"/>
      <c r="H51" s="804"/>
      <c r="I51" s="804"/>
    </row>
    <row r="52" customFormat="false" ht="13" hidden="false" customHeight="false" outlineLevel="0" collapsed="false">
      <c r="A52" s="804"/>
      <c r="B52" s="804"/>
      <c r="C52" s="804"/>
      <c r="D52" s="804"/>
      <c r="E52" s="804"/>
      <c r="F52" s="804"/>
      <c r="G52" s="804"/>
      <c r="H52" s="804"/>
      <c r="I52" s="804"/>
    </row>
    <row r="53" customFormat="false" ht="13" hidden="false" customHeight="false" outlineLevel="0" collapsed="false">
      <c r="A53" s="804"/>
      <c r="B53" s="804"/>
      <c r="C53" s="804"/>
      <c r="D53" s="804"/>
      <c r="E53" s="804"/>
      <c r="F53" s="804"/>
      <c r="G53" s="804"/>
      <c r="H53" s="804"/>
      <c r="I53" s="804"/>
    </row>
    <row r="54" customFormat="false" ht="13" hidden="false" customHeight="false" outlineLevel="0" collapsed="false">
      <c r="A54" s="804"/>
      <c r="B54" s="804"/>
      <c r="C54" s="804"/>
      <c r="D54" s="804"/>
      <c r="E54" s="804"/>
      <c r="F54" s="804"/>
      <c r="G54" s="804"/>
      <c r="H54" s="804"/>
      <c r="I54" s="804"/>
    </row>
    <row r="55" customFormat="false" ht="13" hidden="false" customHeight="false" outlineLevel="0" collapsed="false">
      <c r="A55" s="804"/>
      <c r="B55" s="804"/>
      <c r="C55" s="804"/>
      <c r="D55" s="804"/>
      <c r="E55" s="804"/>
      <c r="F55" s="804"/>
      <c r="G55" s="804"/>
      <c r="H55" s="804"/>
      <c r="I55" s="804"/>
    </row>
    <row r="56" customFormat="false" ht="13" hidden="false" customHeight="false" outlineLevel="0" collapsed="false">
      <c r="A56" s="804"/>
      <c r="B56" s="804"/>
      <c r="C56" s="804"/>
      <c r="D56" s="804"/>
      <c r="E56" s="804"/>
      <c r="F56" s="804"/>
      <c r="G56" s="804"/>
      <c r="H56" s="804"/>
      <c r="I56" s="804"/>
    </row>
    <row r="57" customFormat="false" ht="13" hidden="false" customHeight="false" outlineLevel="0" collapsed="false">
      <c r="A57" s="804"/>
      <c r="B57" s="804"/>
      <c r="C57" s="804"/>
      <c r="D57" s="804"/>
      <c r="E57" s="804"/>
      <c r="F57" s="804"/>
      <c r="G57" s="804"/>
      <c r="H57" s="804"/>
      <c r="I57" s="804"/>
    </row>
    <row r="58" customFormat="false" ht="13" hidden="false" customHeight="false" outlineLevel="0" collapsed="false">
      <c r="A58" s="804"/>
      <c r="B58" s="804"/>
      <c r="C58" s="804"/>
      <c r="D58" s="804"/>
      <c r="E58" s="804"/>
      <c r="F58" s="804"/>
      <c r="G58" s="804"/>
      <c r="H58" s="804"/>
      <c r="I58" s="804"/>
    </row>
    <row r="59" customFormat="false" ht="13" hidden="false" customHeight="false" outlineLevel="0" collapsed="false">
      <c r="A59" s="804"/>
      <c r="B59" s="804"/>
      <c r="C59" s="804"/>
      <c r="D59" s="804"/>
      <c r="E59" s="804"/>
      <c r="F59" s="804"/>
      <c r="G59" s="804"/>
      <c r="H59" s="804"/>
      <c r="I59" s="804"/>
    </row>
    <row r="60" customFormat="false" ht="13" hidden="false" customHeight="false" outlineLevel="0" collapsed="false">
      <c r="A60" s="804"/>
      <c r="B60" s="804"/>
      <c r="C60" s="804"/>
      <c r="D60" s="804"/>
      <c r="E60" s="804"/>
      <c r="F60" s="804"/>
      <c r="G60" s="804"/>
      <c r="H60" s="804"/>
      <c r="I60" s="804"/>
    </row>
    <row r="61" customFormat="false" ht="13" hidden="false" customHeight="false" outlineLevel="0" collapsed="false">
      <c r="A61" s="804"/>
      <c r="B61" s="804"/>
      <c r="C61" s="804"/>
      <c r="D61" s="804"/>
      <c r="E61" s="804"/>
      <c r="F61" s="804"/>
      <c r="G61" s="804"/>
      <c r="H61" s="804"/>
      <c r="I61" s="804"/>
    </row>
    <row r="62" customFormat="false" ht="13" hidden="false" customHeight="false" outlineLevel="0" collapsed="false">
      <c r="A62" s="804"/>
      <c r="B62" s="804"/>
      <c r="C62" s="804"/>
      <c r="D62" s="804"/>
      <c r="E62" s="804"/>
      <c r="F62" s="804"/>
      <c r="G62" s="804"/>
      <c r="H62" s="804"/>
      <c r="I62" s="804"/>
    </row>
    <row r="63" customFormat="false" ht="13" hidden="false" customHeight="false" outlineLevel="0" collapsed="false">
      <c r="A63" s="804"/>
      <c r="B63" s="804"/>
      <c r="C63" s="804"/>
      <c r="D63" s="804"/>
      <c r="E63" s="804"/>
      <c r="F63" s="804"/>
      <c r="G63" s="804"/>
      <c r="H63" s="804"/>
      <c r="I63" s="804"/>
    </row>
    <row r="64" customFormat="false" ht="13" hidden="false" customHeight="false" outlineLevel="0" collapsed="false">
      <c r="A64" s="804"/>
      <c r="B64" s="804"/>
      <c r="C64" s="804"/>
      <c r="D64" s="804"/>
      <c r="E64" s="804"/>
      <c r="F64" s="804"/>
      <c r="G64" s="804"/>
      <c r="H64" s="804"/>
      <c r="I64" s="804"/>
    </row>
    <row r="65" customFormat="false" ht="13" hidden="false" customHeight="false" outlineLevel="0" collapsed="false">
      <c r="A65" s="804"/>
      <c r="B65" s="804"/>
      <c r="C65" s="804"/>
      <c r="D65" s="804"/>
      <c r="E65" s="804"/>
      <c r="F65" s="804"/>
      <c r="G65" s="804"/>
      <c r="H65" s="804"/>
      <c r="I65" s="804"/>
    </row>
    <row r="66" customFormat="false" ht="13" hidden="false" customHeight="false" outlineLevel="0" collapsed="false">
      <c r="A66" s="804"/>
      <c r="B66" s="804"/>
      <c r="C66" s="804"/>
      <c r="D66" s="804"/>
      <c r="E66" s="804"/>
      <c r="F66" s="804"/>
      <c r="G66" s="804"/>
      <c r="H66" s="804"/>
      <c r="I66" s="804"/>
    </row>
    <row r="67" customFormat="false" ht="13" hidden="false" customHeight="false" outlineLevel="0" collapsed="false">
      <c r="A67" s="804"/>
      <c r="B67" s="804"/>
      <c r="C67" s="804"/>
      <c r="D67" s="804"/>
      <c r="E67" s="804"/>
      <c r="F67" s="804"/>
      <c r="G67" s="804"/>
      <c r="H67" s="804"/>
      <c r="I67" s="804"/>
    </row>
    <row r="68" customFormat="false" ht="13" hidden="false" customHeight="false" outlineLevel="0" collapsed="false">
      <c r="A68" s="804"/>
      <c r="B68" s="804"/>
      <c r="C68" s="804"/>
      <c r="D68" s="804"/>
      <c r="E68" s="804"/>
      <c r="F68" s="804"/>
      <c r="G68" s="804"/>
      <c r="H68" s="804"/>
      <c r="I68" s="804"/>
    </row>
    <row r="69" customFormat="false" ht="13" hidden="false" customHeight="false" outlineLevel="0" collapsed="false">
      <c r="A69" s="804"/>
      <c r="B69" s="804"/>
      <c r="C69" s="804"/>
      <c r="D69" s="804"/>
      <c r="E69" s="804"/>
      <c r="F69" s="804"/>
      <c r="G69" s="804"/>
      <c r="H69" s="804"/>
      <c r="I69" s="804"/>
    </row>
    <row r="70" customFormat="false" ht="13" hidden="false" customHeight="false" outlineLevel="0" collapsed="false">
      <c r="A70" s="804"/>
      <c r="B70" s="804"/>
      <c r="C70" s="804"/>
      <c r="D70" s="804"/>
      <c r="E70" s="804"/>
      <c r="F70" s="804"/>
      <c r="G70" s="804"/>
      <c r="H70" s="804"/>
      <c r="I70" s="804"/>
    </row>
    <row r="71" customFormat="false" ht="13" hidden="false" customHeight="false" outlineLevel="0" collapsed="false">
      <c r="A71" s="804"/>
      <c r="B71" s="804"/>
      <c r="C71" s="804"/>
      <c r="D71" s="804"/>
      <c r="E71" s="804"/>
      <c r="F71" s="804"/>
      <c r="G71" s="804"/>
      <c r="H71" s="804"/>
      <c r="I71" s="804"/>
    </row>
    <row r="72" customFormat="false" ht="13" hidden="false" customHeight="false" outlineLevel="0" collapsed="false">
      <c r="A72" s="804"/>
      <c r="B72" s="804"/>
      <c r="C72" s="804"/>
      <c r="D72" s="804"/>
      <c r="E72" s="804"/>
      <c r="F72" s="804"/>
      <c r="G72" s="804"/>
      <c r="H72" s="804"/>
      <c r="I72" s="804"/>
    </row>
    <row r="73" customFormat="false" ht="13" hidden="false" customHeight="false" outlineLevel="0" collapsed="false">
      <c r="A73" s="804"/>
      <c r="B73" s="804"/>
      <c r="C73" s="804"/>
      <c r="D73" s="804"/>
      <c r="E73" s="804"/>
      <c r="F73" s="804"/>
      <c r="G73" s="804"/>
      <c r="H73" s="804"/>
      <c r="I73" s="804"/>
    </row>
    <row r="74" customFormat="false" ht="13" hidden="false" customHeight="false" outlineLevel="0" collapsed="false">
      <c r="A74" s="804"/>
      <c r="B74" s="804"/>
      <c r="C74" s="804"/>
      <c r="D74" s="804"/>
      <c r="E74" s="804"/>
      <c r="F74" s="804"/>
      <c r="G74" s="804"/>
      <c r="H74" s="804"/>
      <c r="I74" s="804"/>
    </row>
    <row r="75" customFormat="false" ht="13" hidden="false" customHeight="false" outlineLevel="0" collapsed="false">
      <c r="A75" s="804"/>
      <c r="B75" s="804"/>
      <c r="C75" s="804"/>
      <c r="D75" s="804"/>
      <c r="E75" s="804"/>
      <c r="F75" s="804"/>
      <c r="G75" s="804"/>
      <c r="H75" s="804"/>
      <c r="I75" s="804"/>
    </row>
    <row r="76" customFormat="false" ht="13" hidden="false" customHeight="false" outlineLevel="0" collapsed="false">
      <c r="A76" s="804"/>
      <c r="B76" s="804"/>
      <c r="C76" s="804"/>
      <c r="D76" s="804"/>
      <c r="E76" s="804"/>
      <c r="F76" s="804"/>
      <c r="G76" s="804"/>
      <c r="H76" s="804"/>
      <c r="I76" s="804"/>
    </row>
    <row r="77" customFormat="false" ht="13" hidden="false" customHeight="false" outlineLevel="0" collapsed="false">
      <c r="A77" s="804"/>
      <c r="B77" s="804"/>
      <c r="C77" s="804"/>
      <c r="D77" s="804"/>
      <c r="E77" s="804"/>
      <c r="F77" s="804"/>
      <c r="G77" s="804"/>
      <c r="H77" s="804"/>
      <c r="I77" s="804"/>
    </row>
    <row r="78" customFormat="false" ht="13" hidden="false" customHeight="false" outlineLevel="0" collapsed="false">
      <c r="A78" s="804"/>
      <c r="B78" s="804"/>
      <c r="C78" s="804"/>
      <c r="D78" s="804"/>
      <c r="E78" s="804"/>
      <c r="F78" s="804"/>
      <c r="G78" s="804"/>
      <c r="H78" s="804"/>
      <c r="I78" s="804"/>
    </row>
    <row r="79" customFormat="false" ht="13" hidden="false" customHeight="false" outlineLevel="0" collapsed="false">
      <c r="A79" s="804"/>
      <c r="B79" s="804"/>
      <c r="C79" s="804"/>
      <c r="D79" s="804"/>
      <c r="E79" s="804"/>
      <c r="F79" s="804"/>
      <c r="G79" s="804"/>
      <c r="H79" s="804"/>
      <c r="I79" s="804"/>
    </row>
    <row r="80" customFormat="false" ht="13" hidden="false" customHeight="false" outlineLevel="0" collapsed="false">
      <c r="A80" s="804"/>
      <c r="B80" s="804"/>
      <c r="C80" s="804"/>
      <c r="D80" s="804"/>
      <c r="E80" s="804"/>
      <c r="F80" s="804"/>
      <c r="G80" s="804"/>
      <c r="H80" s="804"/>
      <c r="I80" s="804"/>
    </row>
    <row r="81" customFormat="false" ht="13" hidden="false" customHeight="false" outlineLevel="0" collapsed="false">
      <c r="A81" s="804"/>
      <c r="B81" s="804"/>
      <c r="C81" s="804"/>
      <c r="D81" s="804"/>
      <c r="E81" s="804"/>
      <c r="F81" s="804"/>
      <c r="G81" s="804"/>
      <c r="H81" s="804"/>
      <c r="I81" s="804"/>
    </row>
    <row r="82" customFormat="false" ht="13" hidden="false" customHeight="false" outlineLevel="0" collapsed="false">
      <c r="A82" s="804"/>
      <c r="B82" s="804"/>
      <c r="C82" s="804"/>
      <c r="D82" s="804"/>
      <c r="E82" s="804"/>
      <c r="F82" s="804"/>
      <c r="G82" s="804"/>
      <c r="H82" s="804"/>
      <c r="I82" s="804"/>
    </row>
    <row r="83" customFormat="false" ht="13" hidden="false" customHeight="false" outlineLevel="0" collapsed="false">
      <c r="A83" s="804"/>
      <c r="B83" s="804"/>
      <c r="C83" s="804"/>
      <c r="D83" s="804"/>
      <c r="E83" s="804"/>
      <c r="F83" s="804"/>
      <c r="G83" s="804"/>
      <c r="H83" s="804"/>
      <c r="I83" s="804"/>
    </row>
  </sheetData>
  <mergeCells count="33">
    <mergeCell ref="B3:I3"/>
    <mergeCell ref="B4:I4"/>
    <mergeCell ref="C5:I5"/>
    <mergeCell ref="C6:I6"/>
    <mergeCell ref="C7:I7"/>
    <mergeCell ref="B9:I9"/>
    <mergeCell ref="B10:I10"/>
    <mergeCell ref="B11:B13"/>
    <mergeCell ref="C11:I11"/>
    <mergeCell ref="C12:C13"/>
    <mergeCell ref="E12:I12"/>
    <mergeCell ref="E13:I13"/>
    <mergeCell ref="C14:I14"/>
    <mergeCell ref="C17:I17"/>
    <mergeCell ref="C18:C20"/>
    <mergeCell ref="E18:I18"/>
    <mergeCell ref="E19:I19"/>
    <mergeCell ref="E20:I20"/>
    <mergeCell ref="C21:I21"/>
    <mergeCell ref="D26:E26"/>
    <mergeCell ref="D27:E27"/>
    <mergeCell ref="D28:E28"/>
    <mergeCell ref="D29:E29"/>
    <mergeCell ref="D30:E30"/>
    <mergeCell ref="D31:E31"/>
    <mergeCell ref="A32:I32"/>
    <mergeCell ref="A35:I35"/>
    <mergeCell ref="A38:B38"/>
    <mergeCell ref="A39:B39"/>
    <mergeCell ref="A40:B40"/>
    <mergeCell ref="A41:B41"/>
    <mergeCell ref="A43:I43"/>
    <mergeCell ref="A45:I45"/>
  </mergeCells>
  <printOptions headings="false" gridLines="false" gridLinesSet="true" horizontalCentered="true" verticalCentered="false"/>
  <pageMargins left="0.590277777777778" right="0.590277777777778" top="0.865972222222222" bottom="0.393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2" manualBreakCount="2">
    <brk id="22" man="true" max="16383" min="0"/>
    <brk id="36" man="true" max="16383" min="0"/>
  </rowBreaks>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A2003"/>
  <sheetViews>
    <sheetView showFormulas="false" showGridLines="true" showRowColHeaders="true" showZeros="true" rightToLeft="false" tabSelected="false" showOutlineSymbols="true" defaultGridColor="true" view="pageBreakPreview" topLeftCell="B1" colorId="64" zoomScale="85" zoomScaleNormal="115" zoomScalePageLayoutView="85" workbookViewId="0">
      <selection pane="topLeft" activeCell="AA14" activeCellId="0" sqref="AA14"/>
    </sheetView>
  </sheetViews>
  <sheetFormatPr defaultColWidth="10.328125" defaultRowHeight="13" zeroHeight="false" outlineLevelRow="0" outlineLevelCol="0"/>
  <cols>
    <col collapsed="false" customWidth="true" hidden="false" outlineLevel="0" max="1" min="1" style="825" width="56.81"/>
    <col collapsed="false" customWidth="false" hidden="false" outlineLevel="0" max="3" min="2" style="825" width="10.34"/>
    <col collapsed="false" customWidth="true" hidden="false" outlineLevel="0" max="4" min="4" style="825" width="11.59"/>
    <col collapsed="false" customWidth="true" hidden="false" outlineLevel="0" max="5" min="5" style="825" width="13.89"/>
    <col collapsed="false" customWidth="false" hidden="false" outlineLevel="0" max="7" min="6" style="825" width="10.34"/>
    <col collapsed="false" customWidth="false" hidden="false" outlineLevel="0" max="8" min="8" style="135" width="10.34"/>
    <col collapsed="false" customWidth="false" hidden="false" outlineLevel="0" max="10" min="9" style="825" width="10.34"/>
    <col collapsed="false" customWidth="true" hidden="false" outlineLevel="0" max="11" min="11" style="825" width="11.48"/>
    <col collapsed="false" customWidth="false" hidden="false" outlineLevel="0" max="12" min="12" style="825" width="10.34"/>
    <col collapsed="false" customWidth="true" hidden="false" outlineLevel="0" max="13" min="13" style="826" width="11.38"/>
    <col collapsed="false" customWidth="true" hidden="false" outlineLevel="0" max="14" min="14" style="826" width="16.7"/>
    <col collapsed="false" customWidth="true" hidden="false" outlineLevel="0" max="15" min="15" style="826" width="10.86"/>
    <col collapsed="false" customWidth="false" hidden="false" outlineLevel="0" max="16" min="16" style="826" width="10.34"/>
    <col collapsed="false" customWidth="true" hidden="false" outlineLevel="0" max="17" min="17" style="826" width="13.26"/>
    <col collapsed="false" customWidth="true" hidden="false" outlineLevel="0" max="18" min="18" style="826" width="38.33"/>
    <col collapsed="false" customWidth="true" hidden="false" outlineLevel="0" max="19" min="19" style="826" width="12.01"/>
    <col collapsed="false" customWidth="true" hidden="false" outlineLevel="0" max="20" min="20" style="826" width="8.04"/>
    <col collapsed="false" customWidth="true" hidden="false" outlineLevel="0" max="21" min="21" style="826" width="30.39"/>
    <col collapsed="false" customWidth="true" hidden="false" outlineLevel="0" max="22" min="22" style="826" width="8.04"/>
    <col collapsed="false" customWidth="true" hidden="false" outlineLevel="0" max="23" min="23" style="826" width="20.05"/>
    <col collapsed="false" customWidth="true" hidden="false" outlineLevel="0" max="24" min="24" style="826" width="10.96"/>
    <col collapsed="false" customWidth="true" hidden="false" outlineLevel="0" max="25" min="25" style="825" width="21.4"/>
    <col collapsed="false" customWidth="false" hidden="false" outlineLevel="0" max="26" min="26" style="825" width="10.34"/>
    <col collapsed="false" customWidth="true" hidden="false" outlineLevel="0" max="27" min="27" style="825" width="98.38"/>
    <col collapsed="false" customWidth="false" hidden="false" outlineLevel="0" max="1024" min="28" style="825" width="10.34"/>
  </cols>
  <sheetData>
    <row r="1" customFormat="false" ht="13.5" hidden="false" customHeight="false" outlineLevel="0" collapsed="false">
      <c r="A1" s="825" t="s">
        <v>505</v>
      </c>
      <c r="D1" s="135"/>
      <c r="E1" s="135" t="s">
        <v>506</v>
      </c>
      <c r="G1" s="135" t="s">
        <v>507</v>
      </c>
      <c r="H1" s="825"/>
      <c r="J1" s="826" t="s">
        <v>508</v>
      </c>
      <c r="K1" s="826"/>
      <c r="L1" s="826"/>
      <c r="T1" s="825"/>
      <c r="U1" s="825" t="s">
        <v>509</v>
      </c>
      <c r="V1" s="825"/>
      <c r="W1" s="135" t="s">
        <v>510</v>
      </c>
      <c r="X1" s="825"/>
      <c r="Y1" s="135" t="s">
        <v>511</v>
      </c>
      <c r="AA1" s="825" t="s">
        <v>512</v>
      </c>
    </row>
    <row r="2" s="825" customFormat="true" ht="13.5" hidden="false" customHeight="false" outlineLevel="0" collapsed="false">
      <c r="A2" s="827" t="s">
        <v>513</v>
      </c>
      <c r="B2" s="828" t="s">
        <v>514</v>
      </c>
      <c r="C2" s="829" t="s">
        <v>515</v>
      </c>
      <c r="E2" s="830" t="s">
        <v>47</v>
      </c>
      <c r="G2" s="830" t="s">
        <v>47</v>
      </c>
      <c r="H2" s="830" t="s">
        <v>48</v>
      </c>
      <c r="J2" s="831" t="s">
        <v>516</v>
      </c>
      <c r="K2" s="832" t="s">
        <v>517</v>
      </c>
      <c r="L2" s="833" t="s">
        <v>47</v>
      </c>
      <c r="M2" s="833" t="s">
        <v>48</v>
      </c>
      <c r="N2" s="833" t="s">
        <v>518</v>
      </c>
      <c r="O2" s="834" t="n">
        <v>0.7</v>
      </c>
      <c r="P2" s="834" t="n">
        <v>0.55</v>
      </c>
      <c r="Q2" s="835" t="n">
        <v>0.45</v>
      </c>
      <c r="R2" s="831" t="s">
        <v>519</v>
      </c>
      <c r="S2" s="836" t="s">
        <v>520</v>
      </c>
      <c r="U2" s="837" t="s">
        <v>134</v>
      </c>
      <c r="W2" s="838" t="s">
        <v>521</v>
      </c>
      <c r="Y2" s="839" t="s">
        <v>522</v>
      </c>
      <c r="AA2" s="840" t="s">
        <v>523</v>
      </c>
    </row>
    <row r="3" s="825" customFormat="true" ht="13.5" hidden="false" customHeight="false" outlineLevel="0" collapsed="false">
      <c r="A3" s="841" t="s">
        <v>524</v>
      </c>
      <c r="B3" s="842" t="s">
        <v>525</v>
      </c>
      <c r="C3" s="843" t="n">
        <v>0.105</v>
      </c>
      <c r="E3" s="844" t="s">
        <v>526</v>
      </c>
      <c r="G3" s="844" t="s">
        <v>526</v>
      </c>
      <c r="H3" s="844" t="s">
        <v>527</v>
      </c>
      <c r="J3" s="845" t="s">
        <v>528</v>
      </c>
      <c r="K3" s="846" t="n">
        <v>0.2</v>
      </c>
      <c r="L3" s="847" t="s">
        <v>529</v>
      </c>
      <c r="M3" s="847" t="s">
        <v>530</v>
      </c>
      <c r="N3" s="847" t="str">
        <f aca="false">L3&amp;M3</f>
        <v>東京都千代田区</v>
      </c>
      <c r="O3" s="848" t="n">
        <v>11.4</v>
      </c>
      <c r="P3" s="848" t="n">
        <v>11.1</v>
      </c>
      <c r="Q3" s="849" t="n">
        <v>10.9</v>
      </c>
      <c r="R3" s="850" t="s">
        <v>524</v>
      </c>
      <c r="S3" s="851" t="n">
        <v>0.7</v>
      </c>
      <c r="T3" s="852"/>
      <c r="U3" s="853" t="s">
        <v>531</v>
      </c>
      <c r="V3" s="852"/>
      <c r="W3" s="854" t="s">
        <v>532</v>
      </c>
      <c r="Y3" s="855" t="s">
        <v>532</v>
      </c>
      <c r="AA3" s="855" t="s">
        <v>533</v>
      </c>
    </row>
    <row r="4" s="825" customFormat="true" ht="14" hidden="false" customHeight="false" outlineLevel="0" collapsed="false">
      <c r="A4" s="856" t="s">
        <v>534</v>
      </c>
      <c r="B4" s="857" t="s">
        <v>535</v>
      </c>
      <c r="C4" s="843" t="n">
        <v>0.105</v>
      </c>
      <c r="E4" s="858" t="s">
        <v>536</v>
      </c>
      <c r="G4" s="858" t="s">
        <v>526</v>
      </c>
      <c r="H4" s="858" t="s">
        <v>537</v>
      </c>
      <c r="J4" s="859" t="s">
        <v>528</v>
      </c>
      <c r="K4" s="860" t="n">
        <v>0.2</v>
      </c>
      <c r="L4" s="861" t="s">
        <v>529</v>
      </c>
      <c r="M4" s="861" t="s">
        <v>538</v>
      </c>
      <c r="N4" s="862" t="str">
        <f aca="false">L4&amp;M4</f>
        <v>東京都中央区</v>
      </c>
      <c r="O4" s="863" t="n">
        <v>11.4</v>
      </c>
      <c r="P4" s="863" t="n">
        <v>11.1</v>
      </c>
      <c r="Q4" s="864" t="n">
        <v>10.9</v>
      </c>
      <c r="R4" s="865" t="s">
        <v>534</v>
      </c>
      <c r="S4" s="866" t="n">
        <v>0.7</v>
      </c>
      <c r="T4" s="135"/>
      <c r="U4" s="867" t="s">
        <v>539</v>
      </c>
      <c r="V4" s="135"/>
      <c r="W4" s="868"/>
      <c r="Y4" s="869" t="s">
        <v>522</v>
      </c>
      <c r="AA4" s="869" t="s">
        <v>540</v>
      </c>
    </row>
    <row r="5" s="825" customFormat="true" ht="14" hidden="false" customHeight="false" outlineLevel="0" collapsed="false">
      <c r="A5" s="856" t="s">
        <v>541</v>
      </c>
      <c r="B5" s="857" t="s">
        <v>542</v>
      </c>
      <c r="C5" s="843" t="n">
        <v>0.105</v>
      </c>
      <c r="E5" s="858" t="s">
        <v>543</v>
      </c>
      <c r="G5" s="858" t="s">
        <v>526</v>
      </c>
      <c r="H5" s="858" t="s">
        <v>544</v>
      </c>
      <c r="J5" s="859" t="s">
        <v>528</v>
      </c>
      <c r="K5" s="860" t="n">
        <v>0.2</v>
      </c>
      <c r="L5" s="861" t="s">
        <v>529</v>
      </c>
      <c r="M5" s="861" t="s">
        <v>545</v>
      </c>
      <c r="N5" s="862" t="str">
        <f aca="false">L5&amp;M5</f>
        <v>東京都港区</v>
      </c>
      <c r="O5" s="863" t="n">
        <v>11.4</v>
      </c>
      <c r="P5" s="863" t="n">
        <v>11.1</v>
      </c>
      <c r="Q5" s="864" t="n">
        <v>10.9</v>
      </c>
      <c r="R5" s="865" t="s">
        <v>541</v>
      </c>
      <c r="S5" s="866" t="n">
        <v>0.7</v>
      </c>
      <c r="T5" s="135"/>
      <c r="U5" s="870"/>
      <c r="V5" s="135"/>
      <c r="Y5" s="868"/>
      <c r="AA5" s="871" t="s">
        <v>546</v>
      </c>
    </row>
    <row r="6" s="825" customFormat="true" ht="13.5" hidden="false" customHeight="false" outlineLevel="0" collapsed="false">
      <c r="A6" s="872" t="s">
        <v>55</v>
      </c>
      <c r="B6" s="857" t="s">
        <v>56</v>
      </c>
      <c r="C6" s="873" t="n">
        <v>0.063</v>
      </c>
      <c r="E6" s="858" t="s">
        <v>547</v>
      </c>
      <c r="G6" s="858" t="s">
        <v>526</v>
      </c>
      <c r="H6" s="858" t="s">
        <v>548</v>
      </c>
      <c r="J6" s="859" t="s">
        <v>528</v>
      </c>
      <c r="K6" s="860" t="n">
        <v>0.2</v>
      </c>
      <c r="L6" s="861" t="s">
        <v>529</v>
      </c>
      <c r="M6" s="861" t="s">
        <v>549</v>
      </c>
      <c r="N6" s="862" t="str">
        <f aca="false">L6&amp;M6</f>
        <v>東京都新宿区</v>
      </c>
      <c r="O6" s="863" t="n">
        <v>11.4</v>
      </c>
      <c r="P6" s="863" t="n">
        <v>11.1</v>
      </c>
      <c r="Q6" s="864" t="n">
        <v>10.9</v>
      </c>
      <c r="R6" s="865" t="s">
        <v>55</v>
      </c>
      <c r="S6" s="866" t="n">
        <v>0.7</v>
      </c>
      <c r="T6" s="852"/>
      <c r="U6" s="852"/>
      <c r="V6" s="852"/>
      <c r="W6" s="874"/>
      <c r="AA6" s="871" t="s">
        <v>550</v>
      </c>
    </row>
    <row r="7" s="825" customFormat="true" ht="14" hidden="false" customHeight="false" outlineLevel="0" collapsed="false">
      <c r="A7" s="856" t="s">
        <v>551</v>
      </c>
      <c r="B7" s="857" t="s">
        <v>58</v>
      </c>
      <c r="C7" s="873" t="n">
        <v>0.063</v>
      </c>
      <c r="E7" s="858" t="s">
        <v>552</v>
      </c>
      <c r="G7" s="858" t="s">
        <v>526</v>
      </c>
      <c r="H7" s="858" t="s">
        <v>553</v>
      </c>
      <c r="J7" s="859" t="s">
        <v>528</v>
      </c>
      <c r="K7" s="860" t="n">
        <v>0.2</v>
      </c>
      <c r="L7" s="861" t="s">
        <v>529</v>
      </c>
      <c r="M7" s="861" t="s">
        <v>554</v>
      </c>
      <c r="N7" s="862" t="str">
        <f aca="false">L7&amp;M7</f>
        <v>東京都文京区</v>
      </c>
      <c r="O7" s="863" t="n">
        <v>11.4</v>
      </c>
      <c r="P7" s="863" t="n">
        <v>11.1</v>
      </c>
      <c r="Q7" s="864" t="n">
        <v>10.9</v>
      </c>
      <c r="R7" s="865" t="s">
        <v>551</v>
      </c>
      <c r="S7" s="866" t="n">
        <v>0.7</v>
      </c>
      <c r="T7" s="135"/>
      <c r="U7" s="135"/>
      <c r="V7" s="135"/>
      <c r="AA7" s="875" t="s">
        <v>555</v>
      </c>
    </row>
    <row r="8" s="825" customFormat="true" ht="13.5" hidden="false" customHeight="false" outlineLevel="0" collapsed="false">
      <c r="A8" s="856" t="s">
        <v>556</v>
      </c>
      <c r="B8" s="857" t="s">
        <v>557</v>
      </c>
      <c r="C8" s="873" t="n">
        <v>0.064</v>
      </c>
      <c r="E8" s="858" t="s">
        <v>558</v>
      </c>
      <c r="G8" s="858" t="s">
        <v>526</v>
      </c>
      <c r="H8" s="858" t="s">
        <v>559</v>
      </c>
      <c r="J8" s="859" t="s">
        <v>528</v>
      </c>
      <c r="K8" s="860" t="n">
        <v>0.2</v>
      </c>
      <c r="L8" s="861" t="s">
        <v>529</v>
      </c>
      <c r="M8" s="861" t="s">
        <v>560</v>
      </c>
      <c r="N8" s="862" t="str">
        <f aca="false">L8&amp;M8</f>
        <v>東京都台東区</v>
      </c>
      <c r="O8" s="863" t="n">
        <v>11.4</v>
      </c>
      <c r="P8" s="863" t="n">
        <v>11.1</v>
      </c>
      <c r="Q8" s="864" t="n">
        <v>10.9</v>
      </c>
      <c r="R8" s="865" t="s">
        <v>556</v>
      </c>
      <c r="S8" s="866" t="n">
        <v>0.45</v>
      </c>
      <c r="T8" s="135"/>
      <c r="U8" s="135"/>
      <c r="V8" s="135"/>
    </row>
    <row r="9" s="825" customFormat="true" ht="13.5" hidden="false" customHeight="false" outlineLevel="0" collapsed="false">
      <c r="A9" s="856" t="s">
        <v>561</v>
      </c>
      <c r="B9" s="857" t="s">
        <v>562</v>
      </c>
      <c r="C9" s="873" t="n">
        <v>0.064</v>
      </c>
      <c r="E9" s="858" t="s">
        <v>563</v>
      </c>
      <c r="G9" s="858" t="s">
        <v>526</v>
      </c>
      <c r="H9" s="858" t="s">
        <v>564</v>
      </c>
      <c r="J9" s="859" t="s">
        <v>528</v>
      </c>
      <c r="K9" s="860" t="n">
        <v>0.2</v>
      </c>
      <c r="L9" s="861" t="s">
        <v>529</v>
      </c>
      <c r="M9" s="861" t="s">
        <v>565</v>
      </c>
      <c r="N9" s="862" t="str">
        <f aca="false">L9&amp;M9</f>
        <v>東京都墨田区</v>
      </c>
      <c r="O9" s="863" t="n">
        <v>11.4</v>
      </c>
      <c r="P9" s="863" t="n">
        <v>11.1</v>
      </c>
      <c r="Q9" s="864" t="n">
        <v>10.9</v>
      </c>
      <c r="R9" s="865" t="s">
        <v>561</v>
      </c>
      <c r="S9" s="866" t="n">
        <v>0.45</v>
      </c>
      <c r="T9" s="135"/>
      <c r="U9" s="135"/>
      <c r="V9" s="135"/>
    </row>
    <row r="10" s="825" customFormat="true" ht="13.5" hidden="false" customHeight="false" outlineLevel="0" collapsed="false">
      <c r="A10" s="856" t="s">
        <v>566</v>
      </c>
      <c r="B10" s="857" t="s">
        <v>61</v>
      </c>
      <c r="C10" s="873" t="n">
        <v>0.055</v>
      </c>
      <c r="E10" s="858" t="s">
        <v>567</v>
      </c>
      <c r="G10" s="858" t="s">
        <v>526</v>
      </c>
      <c r="H10" s="858" t="s">
        <v>568</v>
      </c>
      <c r="J10" s="859" t="s">
        <v>528</v>
      </c>
      <c r="K10" s="860" t="n">
        <v>0.2</v>
      </c>
      <c r="L10" s="861" t="s">
        <v>529</v>
      </c>
      <c r="M10" s="861" t="s">
        <v>569</v>
      </c>
      <c r="N10" s="862" t="str">
        <f aca="false">L10&amp;M10</f>
        <v>東京都江東区</v>
      </c>
      <c r="O10" s="863" t="n">
        <v>11.4</v>
      </c>
      <c r="P10" s="863" t="n">
        <v>11.1</v>
      </c>
      <c r="Q10" s="864" t="n">
        <v>10.9</v>
      </c>
      <c r="R10" s="865" t="s">
        <v>566</v>
      </c>
      <c r="S10" s="866" t="n">
        <v>0.55</v>
      </c>
      <c r="T10" s="135"/>
      <c r="U10" s="135"/>
      <c r="V10" s="135"/>
    </row>
    <row r="11" s="825" customFormat="true" ht="13.5" hidden="false" customHeight="false" outlineLevel="0" collapsed="false">
      <c r="A11" s="856" t="s">
        <v>570</v>
      </c>
      <c r="B11" s="857" t="s">
        <v>63</v>
      </c>
      <c r="C11" s="873" t="n">
        <v>0.055</v>
      </c>
      <c r="E11" s="858" t="s">
        <v>571</v>
      </c>
      <c r="G11" s="858" t="s">
        <v>526</v>
      </c>
      <c r="H11" s="858" t="s">
        <v>572</v>
      </c>
      <c r="J11" s="859" t="s">
        <v>528</v>
      </c>
      <c r="K11" s="860" t="n">
        <v>0.2</v>
      </c>
      <c r="L11" s="861" t="s">
        <v>529</v>
      </c>
      <c r="M11" s="861" t="s">
        <v>573</v>
      </c>
      <c r="N11" s="862" t="str">
        <f aca="false">L11&amp;M11</f>
        <v>東京都品川区</v>
      </c>
      <c r="O11" s="863" t="n">
        <v>11.4</v>
      </c>
      <c r="P11" s="863" t="n">
        <v>11.1</v>
      </c>
      <c r="Q11" s="864" t="n">
        <v>10.9</v>
      </c>
      <c r="R11" s="865" t="s">
        <v>570</v>
      </c>
      <c r="S11" s="866" t="n">
        <v>0.55</v>
      </c>
      <c r="T11" s="135"/>
      <c r="U11" s="135"/>
      <c r="V11" s="135"/>
    </row>
    <row r="12" s="825" customFormat="true" ht="13.5" hidden="false" customHeight="false" outlineLevel="0" collapsed="false">
      <c r="A12" s="856" t="s">
        <v>574</v>
      </c>
      <c r="B12" s="857" t="s">
        <v>66</v>
      </c>
      <c r="C12" s="873" t="n">
        <v>0.074</v>
      </c>
      <c r="E12" s="858" t="s">
        <v>575</v>
      </c>
      <c r="G12" s="858" t="s">
        <v>526</v>
      </c>
      <c r="H12" s="858" t="s">
        <v>576</v>
      </c>
      <c r="J12" s="859" t="s">
        <v>528</v>
      </c>
      <c r="K12" s="860" t="n">
        <v>0.2</v>
      </c>
      <c r="L12" s="861" t="s">
        <v>529</v>
      </c>
      <c r="M12" s="861" t="s">
        <v>577</v>
      </c>
      <c r="N12" s="862" t="str">
        <f aca="false">L12&amp;M12</f>
        <v>東京都目黒区</v>
      </c>
      <c r="O12" s="863" t="n">
        <v>11.4</v>
      </c>
      <c r="P12" s="863" t="n">
        <v>11.1</v>
      </c>
      <c r="Q12" s="864" t="n">
        <v>10.9</v>
      </c>
      <c r="R12" s="865" t="s">
        <v>578</v>
      </c>
      <c r="S12" s="866" t="n">
        <v>0.45</v>
      </c>
      <c r="T12" s="135"/>
      <c r="U12" s="135"/>
      <c r="V12" s="135"/>
    </row>
    <row r="13" s="825" customFormat="true" ht="13.5" hidden="false" customHeight="false" outlineLevel="0" collapsed="false">
      <c r="A13" s="856" t="s">
        <v>578</v>
      </c>
      <c r="B13" s="857" t="s">
        <v>68</v>
      </c>
      <c r="C13" s="873" t="n">
        <v>0.074</v>
      </c>
      <c r="E13" s="858" t="s">
        <v>579</v>
      </c>
      <c r="G13" s="858" t="s">
        <v>526</v>
      </c>
      <c r="H13" s="858" t="s">
        <v>580</v>
      </c>
      <c r="J13" s="859" t="s">
        <v>528</v>
      </c>
      <c r="K13" s="860" t="n">
        <v>0.2</v>
      </c>
      <c r="L13" s="861" t="s">
        <v>529</v>
      </c>
      <c r="M13" s="861" t="s">
        <v>581</v>
      </c>
      <c r="N13" s="862" t="str">
        <f aca="false">L13&amp;M13</f>
        <v>東京都大田区</v>
      </c>
      <c r="O13" s="863" t="n">
        <v>11.4</v>
      </c>
      <c r="P13" s="863" t="n">
        <v>11.1</v>
      </c>
      <c r="Q13" s="864" t="n">
        <v>10.9</v>
      </c>
      <c r="R13" s="865" t="s">
        <v>574</v>
      </c>
      <c r="S13" s="866" t="n">
        <v>0.45</v>
      </c>
      <c r="T13" s="135"/>
      <c r="U13" s="135"/>
      <c r="V13" s="135"/>
    </row>
    <row r="14" s="825" customFormat="true" ht="13.5" hidden="false" customHeight="false" outlineLevel="0" collapsed="false">
      <c r="A14" s="856" t="s">
        <v>582</v>
      </c>
      <c r="B14" s="857" t="s">
        <v>70</v>
      </c>
      <c r="C14" s="873" t="n">
        <v>0.074</v>
      </c>
      <c r="E14" s="858" t="s">
        <v>583</v>
      </c>
      <c r="G14" s="858" t="s">
        <v>526</v>
      </c>
      <c r="H14" s="858" t="s">
        <v>584</v>
      </c>
      <c r="J14" s="859" t="s">
        <v>528</v>
      </c>
      <c r="K14" s="860" t="n">
        <v>0.2</v>
      </c>
      <c r="L14" s="861" t="s">
        <v>529</v>
      </c>
      <c r="M14" s="861" t="s">
        <v>585</v>
      </c>
      <c r="N14" s="862" t="str">
        <f aca="false">L14&amp;M14</f>
        <v>東京都世田谷区</v>
      </c>
      <c r="O14" s="863" t="n">
        <v>11.4</v>
      </c>
      <c r="P14" s="863" t="n">
        <v>11.1</v>
      </c>
      <c r="Q14" s="864" t="n">
        <v>10.9</v>
      </c>
      <c r="R14" s="865" t="s">
        <v>582</v>
      </c>
      <c r="S14" s="866" t="n">
        <v>0.45</v>
      </c>
      <c r="T14" s="135"/>
      <c r="U14" s="135"/>
      <c r="V14" s="135"/>
    </row>
    <row r="15" s="825" customFormat="true" ht="13.5" hidden="false" customHeight="false" outlineLevel="0" collapsed="false">
      <c r="A15" s="856" t="s">
        <v>586</v>
      </c>
      <c r="B15" s="857" t="s">
        <v>72</v>
      </c>
      <c r="C15" s="873" t="n">
        <v>0.074</v>
      </c>
      <c r="E15" s="858" t="s">
        <v>529</v>
      </c>
      <c r="G15" s="858" t="s">
        <v>526</v>
      </c>
      <c r="H15" s="858" t="s">
        <v>587</v>
      </c>
      <c r="J15" s="859" t="s">
        <v>528</v>
      </c>
      <c r="K15" s="860" t="n">
        <v>0.2</v>
      </c>
      <c r="L15" s="861" t="s">
        <v>529</v>
      </c>
      <c r="M15" s="861" t="s">
        <v>588</v>
      </c>
      <c r="N15" s="862" t="str">
        <f aca="false">L15&amp;M15</f>
        <v>東京都渋谷区</v>
      </c>
      <c r="O15" s="863" t="n">
        <v>11.4</v>
      </c>
      <c r="P15" s="863" t="n">
        <v>11.1</v>
      </c>
      <c r="Q15" s="864" t="n">
        <v>10.9</v>
      </c>
      <c r="R15" s="865" t="s">
        <v>586</v>
      </c>
      <c r="S15" s="866" t="n">
        <v>0.45</v>
      </c>
      <c r="T15" s="135"/>
      <c r="U15" s="135"/>
      <c r="V15" s="135"/>
    </row>
    <row r="16" s="825" customFormat="true" ht="13.5" hidden="false" customHeight="false" outlineLevel="0" collapsed="false">
      <c r="A16" s="856" t="s">
        <v>589</v>
      </c>
      <c r="B16" s="857" t="s">
        <v>74</v>
      </c>
      <c r="C16" s="873" t="n">
        <v>0.074</v>
      </c>
      <c r="E16" s="858" t="s">
        <v>590</v>
      </c>
      <c r="G16" s="858" t="s">
        <v>526</v>
      </c>
      <c r="H16" s="858" t="s">
        <v>591</v>
      </c>
      <c r="J16" s="859" t="s">
        <v>528</v>
      </c>
      <c r="K16" s="860" t="n">
        <v>0.2</v>
      </c>
      <c r="L16" s="861" t="s">
        <v>529</v>
      </c>
      <c r="M16" s="861" t="s">
        <v>592</v>
      </c>
      <c r="N16" s="862" t="str">
        <f aca="false">L16&amp;M16</f>
        <v>東京都中野区</v>
      </c>
      <c r="O16" s="863" t="n">
        <v>11.4</v>
      </c>
      <c r="P16" s="863" t="n">
        <v>11.1</v>
      </c>
      <c r="Q16" s="864" t="n">
        <v>10.9</v>
      </c>
      <c r="R16" s="865" t="s">
        <v>589</v>
      </c>
      <c r="S16" s="866" t="n">
        <v>0.45</v>
      </c>
      <c r="T16" s="135"/>
      <c r="U16" s="135"/>
      <c r="V16" s="135"/>
    </row>
    <row r="17" s="825" customFormat="true" ht="13.5" hidden="false" customHeight="false" outlineLevel="0" collapsed="false">
      <c r="A17" s="856" t="s">
        <v>593</v>
      </c>
      <c r="B17" s="857" t="s">
        <v>77</v>
      </c>
      <c r="C17" s="873" t="n">
        <v>0.132</v>
      </c>
      <c r="E17" s="858" t="s">
        <v>594</v>
      </c>
      <c r="G17" s="858" t="s">
        <v>526</v>
      </c>
      <c r="H17" s="858" t="s">
        <v>595</v>
      </c>
      <c r="J17" s="859" t="s">
        <v>528</v>
      </c>
      <c r="K17" s="860" t="n">
        <v>0.2</v>
      </c>
      <c r="L17" s="861" t="s">
        <v>529</v>
      </c>
      <c r="M17" s="861" t="s">
        <v>596</v>
      </c>
      <c r="N17" s="862" t="str">
        <f aca="false">L17&amp;M17</f>
        <v>東京都杉並区</v>
      </c>
      <c r="O17" s="863" t="n">
        <v>11.4</v>
      </c>
      <c r="P17" s="863" t="n">
        <v>11.1</v>
      </c>
      <c r="Q17" s="864" t="n">
        <v>10.9</v>
      </c>
      <c r="R17" s="865" t="s">
        <v>593</v>
      </c>
      <c r="S17" s="866" t="n">
        <v>0.55</v>
      </c>
      <c r="T17" s="135"/>
      <c r="U17" s="135"/>
      <c r="V17" s="135"/>
    </row>
    <row r="18" s="825" customFormat="true" ht="13.5" hidden="false" customHeight="false" outlineLevel="0" collapsed="false">
      <c r="A18" s="856" t="s">
        <v>597</v>
      </c>
      <c r="B18" s="857" t="s">
        <v>79</v>
      </c>
      <c r="C18" s="873" t="n">
        <v>0.132</v>
      </c>
      <c r="E18" s="858" t="s">
        <v>598</v>
      </c>
      <c r="G18" s="858" t="s">
        <v>526</v>
      </c>
      <c r="H18" s="858" t="s">
        <v>599</v>
      </c>
      <c r="J18" s="859" t="s">
        <v>528</v>
      </c>
      <c r="K18" s="860" t="n">
        <v>0.2</v>
      </c>
      <c r="L18" s="861" t="s">
        <v>529</v>
      </c>
      <c r="M18" s="861" t="s">
        <v>600</v>
      </c>
      <c r="N18" s="862" t="str">
        <f aca="false">L18&amp;M18</f>
        <v>東京都豊島区</v>
      </c>
      <c r="O18" s="863" t="n">
        <v>11.4</v>
      </c>
      <c r="P18" s="863" t="n">
        <v>11.1</v>
      </c>
      <c r="Q18" s="864" t="n">
        <v>10.9</v>
      </c>
      <c r="R18" s="865" t="s">
        <v>597</v>
      </c>
      <c r="S18" s="866" t="n">
        <v>0.55</v>
      </c>
      <c r="T18" s="135"/>
      <c r="U18" s="135"/>
      <c r="V18" s="135"/>
    </row>
    <row r="19" s="825" customFormat="true" ht="13.5" hidden="false" customHeight="false" outlineLevel="0" collapsed="false">
      <c r="A19" s="856" t="s">
        <v>601</v>
      </c>
      <c r="B19" s="857" t="s">
        <v>82</v>
      </c>
      <c r="C19" s="873" t="n">
        <v>0.084</v>
      </c>
      <c r="E19" s="858" t="s">
        <v>602</v>
      </c>
      <c r="G19" s="858" t="s">
        <v>526</v>
      </c>
      <c r="H19" s="858" t="s">
        <v>603</v>
      </c>
      <c r="J19" s="859" t="s">
        <v>528</v>
      </c>
      <c r="K19" s="860" t="n">
        <v>0.2</v>
      </c>
      <c r="L19" s="861" t="s">
        <v>529</v>
      </c>
      <c r="M19" s="861" t="s">
        <v>604</v>
      </c>
      <c r="N19" s="862" t="str">
        <f aca="false">L19&amp;M19</f>
        <v>東京都北区</v>
      </c>
      <c r="O19" s="863" t="n">
        <v>11.4</v>
      </c>
      <c r="P19" s="863" t="n">
        <v>11.1</v>
      </c>
      <c r="Q19" s="864" t="n">
        <v>10.9</v>
      </c>
      <c r="R19" s="865" t="s">
        <v>601</v>
      </c>
      <c r="S19" s="866" t="n">
        <v>0.55</v>
      </c>
      <c r="T19" s="135"/>
      <c r="U19" s="135"/>
      <c r="V19" s="135"/>
    </row>
    <row r="20" s="825" customFormat="true" ht="13.5" hidden="false" customHeight="false" outlineLevel="0" collapsed="false">
      <c r="A20" s="856" t="s">
        <v>605</v>
      </c>
      <c r="B20" s="857" t="s">
        <v>84</v>
      </c>
      <c r="C20" s="873" t="n">
        <v>0.084</v>
      </c>
      <c r="E20" s="858" t="s">
        <v>606</v>
      </c>
      <c r="G20" s="858" t="s">
        <v>526</v>
      </c>
      <c r="H20" s="858" t="s">
        <v>607</v>
      </c>
      <c r="J20" s="859" t="s">
        <v>528</v>
      </c>
      <c r="K20" s="860" t="n">
        <v>0.2</v>
      </c>
      <c r="L20" s="861" t="s">
        <v>529</v>
      </c>
      <c r="M20" s="861" t="s">
        <v>608</v>
      </c>
      <c r="N20" s="862" t="str">
        <f aca="false">L20&amp;M20</f>
        <v>東京都荒川区</v>
      </c>
      <c r="O20" s="863" t="n">
        <v>11.4</v>
      </c>
      <c r="P20" s="863" t="n">
        <v>11.1</v>
      </c>
      <c r="Q20" s="864" t="n">
        <v>10.9</v>
      </c>
      <c r="R20" s="865" t="s">
        <v>605</v>
      </c>
      <c r="S20" s="866" t="n">
        <v>0.55</v>
      </c>
      <c r="T20" s="135"/>
      <c r="U20" s="135"/>
      <c r="V20" s="135"/>
    </row>
    <row r="21" s="825" customFormat="true" ht="13.5" hidden="false" customHeight="false" outlineLevel="0" collapsed="false">
      <c r="A21" s="856" t="s">
        <v>609</v>
      </c>
      <c r="B21" s="857" t="s">
        <v>86</v>
      </c>
      <c r="C21" s="873" t="n">
        <v>0.084</v>
      </c>
      <c r="E21" s="858" t="s">
        <v>610</v>
      </c>
      <c r="G21" s="858" t="s">
        <v>526</v>
      </c>
      <c r="H21" s="858" t="s">
        <v>611</v>
      </c>
      <c r="J21" s="859" t="s">
        <v>528</v>
      </c>
      <c r="K21" s="860" t="n">
        <v>0.2</v>
      </c>
      <c r="L21" s="861" t="s">
        <v>529</v>
      </c>
      <c r="M21" s="861" t="s">
        <v>612</v>
      </c>
      <c r="N21" s="862" t="str">
        <f aca="false">L21&amp;M21</f>
        <v>東京都板橋区</v>
      </c>
      <c r="O21" s="863" t="n">
        <v>11.4</v>
      </c>
      <c r="P21" s="863" t="n">
        <v>11.1</v>
      </c>
      <c r="Q21" s="864" t="n">
        <v>10.9</v>
      </c>
      <c r="R21" s="865" t="s">
        <v>609</v>
      </c>
      <c r="S21" s="866" t="n">
        <v>0.55</v>
      </c>
      <c r="T21" s="135"/>
      <c r="U21" s="135"/>
      <c r="V21" s="135"/>
    </row>
    <row r="22" s="825" customFormat="true" ht="13.5" hidden="false" customHeight="false" outlineLevel="0" collapsed="false">
      <c r="A22" s="856" t="s">
        <v>613</v>
      </c>
      <c r="B22" s="857" t="s">
        <v>88</v>
      </c>
      <c r="C22" s="873" t="n">
        <v>0.084</v>
      </c>
      <c r="E22" s="858" t="s">
        <v>614</v>
      </c>
      <c r="G22" s="858" t="s">
        <v>526</v>
      </c>
      <c r="H22" s="858" t="s">
        <v>615</v>
      </c>
      <c r="J22" s="859" t="s">
        <v>528</v>
      </c>
      <c r="K22" s="860" t="n">
        <v>0.2</v>
      </c>
      <c r="L22" s="861" t="s">
        <v>529</v>
      </c>
      <c r="M22" s="861" t="s">
        <v>616</v>
      </c>
      <c r="N22" s="862" t="str">
        <f aca="false">L22&amp;M22</f>
        <v>東京都練馬区</v>
      </c>
      <c r="O22" s="863" t="n">
        <v>11.4</v>
      </c>
      <c r="P22" s="863" t="n">
        <v>11.1</v>
      </c>
      <c r="Q22" s="864" t="n">
        <v>10.9</v>
      </c>
      <c r="R22" s="865" t="s">
        <v>613</v>
      </c>
      <c r="S22" s="866" t="n">
        <v>0.55</v>
      </c>
      <c r="T22" s="135"/>
      <c r="U22" s="135"/>
      <c r="V22" s="135"/>
    </row>
    <row r="23" s="825" customFormat="true" ht="13.5" hidden="false" customHeight="false" outlineLevel="0" collapsed="false">
      <c r="A23" s="856" t="s">
        <v>617</v>
      </c>
      <c r="B23" s="857" t="s">
        <v>91</v>
      </c>
      <c r="C23" s="873" t="n">
        <v>0.084</v>
      </c>
      <c r="E23" s="858" t="s">
        <v>618</v>
      </c>
      <c r="G23" s="858" t="s">
        <v>526</v>
      </c>
      <c r="H23" s="858" t="s">
        <v>619</v>
      </c>
      <c r="J23" s="859" t="s">
        <v>528</v>
      </c>
      <c r="K23" s="860" t="n">
        <v>0.2</v>
      </c>
      <c r="L23" s="861" t="s">
        <v>529</v>
      </c>
      <c r="M23" s="861" t="s">
        <v>620</v>
      </c>
      <c r="N23" s="862" t="str">
        <f aca="false">L23&amp;M23</f>
        <v>東京都足立区</v>
      </c>
      <c r="O23" s="863" t="n">
        <v>11.4</v>
      </c>
      <c r="P23" s="863" t="n">
        <v>11.1</v>
      </c>
      <c r="Q23" s="864" t="n">
        <v>10.9</v>
      </c>
      <c r="R23" s="865" t="s">
        <v>617</v>
      </c>
      <c r="S23" s="866" t="n">
        <v>0.55</v>
      </c>
      <c r="T23" s="135"/>
      <c r="U23" s="135"/>
      <c r="V23" s="135"/>
    </row>
    <row r="24" s="825" customFormat="true" ht="13.5" hidden="false" customHeight="false" outlineLevel="0" collapsed="false">
      <c r="A24" s="856" t="s">
        <v>621</v>
      </c>
      <c r="B24" s="857" t="s">
        <v>93</v>
      </c>
      <c r="C24" s="873" t="n">
        <v>0.084</v>
      </c>
      <c r="E24" s="858" t="s">
        <v>622</v>
      </c>
      <c r="G24" s="858" t="s">
        <v>526</v>
      </c>
      <c r="H24" s="858" t="s">
        <v>623</v>
      </c>
      <c r="J24" s="859" t="s">
        <v>528</v>
      </c>
      <c r="K24" s="860" t="n">
        <v>0.2</v>
      </c>
      <c r="L24" s="861" t="s">
        <v>529</v>
      </c>
      <c r="M24" s="861" t="s">
        <v>624</v>
      </c>
      <c r="N24" s="862" t="str">
        <f aca="false">L24&amp;M24</f>
        <v>東京都葛飾区</v>
      </c>
      <c r="O24" s="863" t="n">
        <v>11.4</v>
      </c>
      <c r="P24" s="863" t="n">
        <v>11.1</v>
      </c>
      <c r="Q24" s="864" t="n">
        <v>10.9</v>
      </c>
      <c r="R24" s="865" t="s">
        <v>621</v>
      </c>
      <c r="S24" s="866" t="n">
        <v>0.55</v>
      </c>
      <c r="T24" s="135"/>
      <c r="U24" s="135"/>
      <c r="V24" s="135"/>
    </row>
    <row r="25" s="825" customFormat="true" ht="14" hidden="false" customHeight="false" outlineLevel="0" collapsed="false">
      <c r="A25" s="856" t="s">
        <v>625</v>
      </c>
      <c r="B25" s="857" t="s">
        <v>96</v>
      </c>
      <c r="C25" s="873" t="n">
        <v>0.113</v>
      </c>
      <c r="E25" s="858" t="s">
        <v>626</v>
      </c>
      <c r="G25" s="858" t="s">
        <v>526</v>
      </c>
      <c r="H25" s="858" t="s">
        <v>627</v>
      </c>
      <c r="J25" s="876" t="s">
        <v>528</v>
      </c>
      <c r="K25" s="877" t="n">
        <v>0.2</v>
      </c>
      <c r="L25" s="878" t="s">
        <v>529</v>
      </c>
      <c r="M25" s="878" t="s">
        <v>628</v>
      </c>
      <c r="N25" s="879" t="str">
        <f aca="false">L25&amp;M25</f>
        <v>東京都江戸川区</v>
      </c>
      <c r="O25" s="880" t="n">
        <v>11.4</v>
      </c>
      <c r="P25" s="880" t="n">
        <v>11.1</v>
      </c>
      <c r="Q25" s="881" t="n">
        <v>10.9</v>
      </c>
      <c r="R25" s="865" t="s">
        <v>625</v>
      </c>
      <c r="S25" s="866" t="n">
        <v>0.45</v>
      </c>
      <c r="T25" s="135"/>
      <c r="U25" s="135"/>
      <c r="V25" s="135"/>
    </row>
    <row r="26" s="825" customFormat="true" ht="13.5" hidden="false" customHeight="false" outlineLevel="0" collapsed="false">
      <c r="A26" s="856" t="s">
        <v>629</v>
      </c>
      <c r="B26" s="857" t="s">
        <v>98</v>
      </c>
      <c r="C26" s="873" t="n">
        <v>0.113</v>
      </c>
      <c r="E26" s="858" t="s">
        <v>630</v>
      </c>
      <c r="G26" s="858" t="s">
        <v>526</v>
      </c>
      <c r="H26" s="858" t="s">
        <v>631</v>
      </c>
      <c r="J26" s="845" t="s">
        <v>632</v>
      </c>
      <c r="K26" s="846" t="n">
        <v>0.16</v>
      </c>
      <c r="L26" s="847" t="s">
        <v>529</v>
      </c>
      <c r="M26" s="847" t="s">
        <v>633</v>
      </c>
      <c r="N26" s="847" t="str">
        <f aca="false">L26&amp;M26</f>
        <v>東京都町田市</v>
      </c>
      <c r="O26" s="847" t="n">
        <v>11.12</v>
      </c>
      <c r="P26" s="847" t="n">
        <v>10.88</v>
      </c>
      <c r="Q26" s="882" t="n">
        <v>10.72</v>
      </c>
      <c r="R26" s="865" t="s">
        <v>629</v>
      </c>
      <c r="S26" s="866" t="n">
        <v>0.45</v>
      </c>
      <c r="T26" s="135"/>
      <c r="U26" s="135"/>
      <c r="V26" s="135"/>
    </row>
    <row r="27" s="825" customFormat="true" ht="13.5" hidden="false" customHeight="false" outlineLevel="0" collapsed="false">
      <c r="A27" s="856" t="s">
        <v>634</v>
      </c>
      <c r="B27" s="857" t="s">
        <v>100</v>
      </c>
      <c r="C27" s="873" t="n">
        <v>0.113</v>
      </c>
      <c r="E27" s="858" t="s">
        <v>635</v>
      </c>
      <c r="G27" s="858" t="s">
        <v>526</v>
      </c>
      <c r="H27" s="858" t="s">
        <v>636</v>
      </c>
      <c r="J27" s="859" t="s">
        <v>632</v>
      </c>
      <c r="K27" s="860" t="n">
        <v>0.16</v>
      </c>
      <c r="L27" s="861" t="s">
        <v>529</v>
      </c>
      <c r="M27" s="861" t="s">
        <v>637</v>
      </c>
      <c r="N27" s="862" t="str">
        <f aca="false">L27&amp;M27</f>
        <v>東京都狛江市</v>
      </c>
      <c r="O27" s="861" t="n">
        <v>11.12</v>
      </c>
      <c r="P27" s="861" t="n">
        <v>10.88</v>
      </c>
      <c r="Q27" s="883" t="n">
        <v>10.72</v>
      </c>
      <c r="R27" s="865" t="s">
        <v>634</v>
      </c>
      <c r="S27" s="866" t="n">
        <v>0.45</v>
      </c>
      <c r="T27" s="135"/>
      <c r="U27" s="135"/>
      <c r="V27" s="135"/>
    </row>
    <row r="28" s="825" customFormat="true" ht="13.5" hidden="false" customHeight="false" outlineLevel="0" collapsed="false">
      <c r="A28" s="856" t="s">
        <v>638</v>
      </c>
      <c r="B28" s="857" t="s">
        <v>102</v>
      </c>
      <c r="C28" s="873" t="n">
        <v>0.113</v>
      </c>
      <c r="E28" s="858" t="s">
        <v>639</v>
      </c>
      <c r="G28" s="858" t="s">
        <v>526</v>
      </c>
      <c r="H28" s="858" t="s">
        <v>640</v>
      </c>
      <c r="J28" s="859" t="s">
        <v>632</v>
      </c>
      <c r="K28" s="860" t="n">
        <v>0.16</v>
      </c>
      <c r="L28" s="861" t="s">
        <v>529</v>
      </c>
      <c r="M28" s="861" t="s">
        <v>641</v>
      </c>
      <c r="N28" s="862" t="str">
        <f aca="false">L28&amp;M28</f>
        <v>東京都多摩市</v>
      </c>
      <c r="O28" s="861" t="n">
        <v>11.12</v>
      </c>
      <c r="P28" s="861" t="n">
        <v>10.88</v>
      </c>
      <c r="Q28" s="883" t="n">
        <v>10.72</v>
      </c>
      <c r="R28" s="865" t="s">
        <v>638</v>
      </c>
      <c r="S28" s="866" t="n">
        <v>0.45</v>
      </c>
      <c r="T28" s="135"/>
      <c r="U28" s="135"/>
      <c r="V28" s="135"/>
    </row>
    <row r="29" s="825" customFormat="true" ht="13.5" hidden="false" customHeight="false" outlineLevel="0" collapsed="false">
      <c r="A29" s="856" t="s">
        <v>642</v>
      </c>
      <c r="B29" s="857" t="s">
        <v>643</v>
      </c>
      <c r="C29" s="873" t="n">
        <v>0.083</v>
      </c>
      <c r="D29" s="884"/>
      <c r="E29" s="858" t="s">
        <v>644</v>
      </c>
      <c r="G29" s="858" t="s">
        <v>526</v>
      </c>
      <c r="H29" s="858" t="s">
        <v>645</v>
      </c>
      <c r="J29" s="859" t="s">
        <v>632</v>
      </c>
      <c r="K29" s="860" t="n">
        <v>0.16</v>
      </c>
      <c r="L29" s="861" t="s">
        <v>590</v>
      </c>
      <c r="M29" s="861" t="s">
        <v>646</v>
      </c>
      <c r="N29" s="862" t="str">
        <f aca="false">L29&amp;M29</f>
        <v>神奈川県横浜市</v>
      </c>
      <c r="O29" s="861" t="n">
        <v>11.12</v>
      </c>
      <c r="P29" s="861" t="n">
        <v>10.88</v>
      </c>
      <c r="Q29" s="883" t="n">
        <v>10.72</v>
      </c>
      <c r="R29" s="865" t="s">
        <v>642</v>
      </c>
      <c r="S29" s="866" t="n">
        <v>0.45</v>
      </c>
      <c r="T29" s="135"/>
      <c r="U29" s="135"/>
      <c r="V29" s="135"/>
    </row>
    <row r="30" s="825" customFormat="true" ht="13.5" hidden="false" customHeight="false" outlineLevel="0" collapsed="false">
      <c r="A30" s="856" t="s">
        <v>647</v>
      </c>
      <c r="B30" s="857" t="s">
        <v>648</v>
      </c>
      <c r="C30" s="873" t="n">
        <v>0.083</v>
      </c>
      <c r="D30" s="852"/>
      <c r="E30" s="858" t="s">
        <v>649</v>
      </c>
      <c r="G30" s="858" t="s">
        <v>526</v>
      </c>
      <c r="H30" s="858" t="s">
        <v>650</v>
      </c>
      <c r="J30" s="859" t="s">
        <v>632</v>
      </c>
      <c r="K30" s="860" t="n">
        <v>0.16</v>
      </c>
      <c r="L30" s="861" t="s">
        <v>590</v>
      </c>
      <c r="M30" s="861" t="s">
        <v>651</v>
      </c>
      <c r="N30" s="862" t="str">
        <f aca="false">L30&amp;M30</f>
        <v>神奈川県川崎市</v>
      </c>
      <c r="O30" s="861" t="n">
        <v>11.12</v>
      </c>
      <c r="P30" s="861" t="n">
        <v>10.88</v>
      </c>
      <c r="Q30" s="883" t="n">
        <v>10.72</v>
      </c>
      <c r="R30" s="865" t="s">
        <v>647</v>
      </c>
      <c r="S30" s="866" t="n">
        <v>0.45</v>
      </c>
      <c r="T30" s="135"/>
      <c r="U30" s="135"/>
      <c r="V30" s="135"/>
    </row>
    <row r="31" s="825" customFormat="true" ht="14" hidden="false" customHeight="false" outlineLevel="0" collapsed="false">
      <c r="A31" s="856" t="s">
        <v>104</v>
      </c>
      <c r="B31" s="857" t="s">
        <v>105</v>
      </c>
      <c r="C31" s="873" t="n">
        <v>0.083</v>
      </c>
      <c r="D31" s="852"/>
      <c r="E31" s="858" t="s">
        <v>652</v>
      </c>
      <c r="G31" s="858" t="s">
        <v>526</v>
      </c>
      <c r="H31" s="858" t="s">
        <v>653</v>
      </c>
      <c r="J31" s="876" t="s">
        <v>632</v>
      </c>
      <c r="K31" s="877" t="n">
        <v>0.16</v>
      </c>
      <c r="L31" s="878" t="s">
        <v>644</v>
      </c>
      <c r="M31" s="878" t="s">
        <v>654</v>
      </c>
      <c r="N31" s="879" t="str">
        <f aca="false">L31&amp;M31</f>
        <v>大阪府大阪市</v>
      </c>
      <c r="O31" s="878" t="n">
        <v>11.12</v>
      </c>
      <c r="P31" s="878" t="n">
        <v>10.88</v>
      </c>
      <c r="Q31" s="885" t="n">
        <v>10.72</v>
      </c>
      <c r="R31" s="865" t="s">
        <v>104</v>
      </c>
      <c r="S31" s="866" t="n">
        <v>0.55</v>
      </c>
      <c r="T31" s="135"/>
      <c r="U31" s="135"/>
      <c r="V31" s="135"/>
    </row>
    <row r="32" s="825" customFormat="true" ht="13.5" hidden="false" customHeight="false" outlineLevel="0" collapsed="false">
      <c r="A32" s="856" t="s">
        <v>655</v>
      </c>
      <c r="B32" s="857" t="s">
        <v>107</v>
      </c>
      <c r="C32" s="873" t="n">
        <v>0.083</v>
      </c>
      <c r="D32" s="852"/>
      <c r="E32" s="858" t="s">
        <v>656</v>
      </c>
      <c r="G32" s="858" t="s">
        <v>526</v>
      </c>
      <c r="H32" s="858" t="s">
        <v>657</v>
      </c>
      <c r="J32" s="845" t="s">
        <v>658</v>
      </c>
      <c r="K32" s="846" t="n">
        <v>0.15</v>
      </c>
      <c r="L32" s="847" t="s">
        <v>579</v>
      </c>
      <c r="M32" s="847" t="s">
        <v>659</v>
      </c>
      <c r="N32" s="847" t="str">
        <f aca="false">L32&amp;M32</f>
        <v>埼玉県さいたま市</v>
      </c>
      <c r="O32" s="847" t="n">
        <v>11.05</v>
      </c>
      <c r="P32" s="847" t="n">
        <v>10.83</v>
      </c>
      <c r="Q32" s="882" t="n">
        <v>10.68</v>
      </c>
      <c r="R32" s="865" t="s">
        <v>655</v>
      </c>
      <c r="S32" s="866" t="n">
        <v>0.55</v>
      </c>
      <c r="T32" s="135"/>
      <c r="U32" s="135"/>
      <c r="V32" s="135"/>
    </row>
    <row r="33" s="825" customFormat="true" ht="13.5" hidden="false" customHeight="false" outlineLevel="0" collapsed="false">
      <c r="A33" s="856" t="s">
        <v>660</v>
      </c>
      <c r="B33" s="857" t="s">
        <v>661</v>
      </c>
      <c r="C33" s="873" t="n">
        <v>0.043</v>
      </c>
      <c r="D33" s="852"/>
      <c r="E33" s="858" t="s">
        <v>662</v>
      </c>
      <c r="G33" s="858" t="s">
        <v>526</v>
      </c>
      <c r="H33" s="858" t="s">
        <v>663</v>
      </c>
      <c r="J33" s="859" t="s">
        <v>658</v>
      </c>
      <c r="K33" s="860" t="n">
        <v>0.15</v>
      </c>
      <c r="L33" s="861" t="s">
        <v>583</v>
      </c>
      <c r="M33" s="861" t="s">
        <v>664</v>
      </c>
      <c r="N33" s="862" t="str">
        <f aca="false">L33&amp;M33</f>
        <v>千葉県千葉市</v>
      </c>
      <c r="O33" s="861" t="n">
        <v>11.05</v>
      </c>
      <c r="P33" s="861" t="n">
        <v>10.83</v>
      </c>
      <c r="Q33" s="883" t="n">
        <v>10.68</v>
      </c>
      <c r="R33" s="865" t="s">
        <v>660</v>
      </c>
      <c r="S33" s="866" t="n">
        <v>0.45</v>
      </c>
      <c r="T33" s="135"/>
      <c r="U33" s="135"/>
      <c r="V33" s="135"/>
    </row>
    <row r="34" s="825" customFormat="true" ht="13.5" hidden="false" customHeight="false" outlineLevel="0" collapsed="false">
      <c r="A34" s="856" t="s">
        <v>665</v>
      </c>
      <c r="B34" s="857" t="s">
        <v>110</v>
      </c>
      <c r="C34" s="873" t="n">
        <v>0.043</v>
      </c>
      <c r="D34" s="852"/>
      <c r="E34" s="858" t="s">
        <v>666</v>
      </c>
      <c r="G34" s="858" t="s">
        <v>526</v>
      </c>
      <c r="H34" s="858" t="s">
        <v>667</v>
      </c>
      <c r="J34" s="859" t="s">
        <v>658</v>
      </c>
      <c r="K34" s="860" t="n">
        <v>0.15</v>
      </c>
      <c r="L34" s="861" t="s">
        <v>529</v>
      </c>
      <c r="M34" s="861" t="s">
        <v>668</v>
      </c>
      <c r="N34" s="862" t="str">
        <f aca="false">L34&amp;M34</f>
        <v>東京都八王子市</v>
      </c>
      <c r="O34" s="861" t="n">
        <v>11.05</v>
      </c>
      <c r="P34" s="861" t="n">
        <v>10.83</v>
      </c>
      <c r="Q34" s="883" t="n">
        <v>10.68</v>
      </c>
      <c r="R34" s="865" t="s">
        <v>665</v>
      </c>
      <c r="S34" s="866" t="n">
        <v>0.45</v>
      </c>
      <c r="T34" s="135"/>
      <c r="U34" s="135"/>
      <c r="V34" s="135"/>
    </row>
    <row r="35" s="825" customFormat="true" ht="13.5" hidden="false" customHeight="false" outlineLevel="0" collapsed="false">
      <c r="A35" s="856" t="s">
        <v>669</v>
      </c>
      <c r="B35" s="857" t="s">
        <v>112</v>
      </c>
      <c r="C35" s="873" t="n">
        <v>0.043</v>
      </c>
      <c r="D35" s="852"/>
      <c r="E35" s="858" t="s">
        <v>670</v>
      </c>
      <c r="G35" s="858" t="s">
        <v>526</v>
      </c>
      <c r="H35" s="858" t="s">
        <v>671</v>
      </c>
      <c r="J35" s="859" t="s">
        <v>658</v>
      </c>
      <c r="K35" s="860" t="n">
        <v>0.15</v>
      </c>
      <c r="L35" s="861" t="s">
        <v>529</v>
      </c>
      <c r="M35" s="861" t="s">
        <v>672</v>
      </c>
      <c r="N35" s="862" t="str">
        <f aca="false">L35&amp;M35</f>
        <v>東京都武蔵野市</v>
      </c>
      <c r="O35" s="861" t="n">
        <v>11.05</v>
      </c>
      <c r="P35" s="861" t="n">
        <v>10.83</v>
      </c>
      <c r="Q35" s="883" t="n">
        <v>10.68</v>
      </c>
      <c r="R35" s="865" t="s">
        <v>669</v>
      </c>
      <c r="S35" s="866" t="n">
        <v>0.45</v>
      </c>
      <c r="T35" s="135"/>
      <c r="U35" s="135"/>
      <c r="V35" s="135"/>
    </row>
    <row r="36" s="825" customFormat="true" ht="13.5" hidden="false" customHeight="false" outlineLevel="0" collapsed="false">
      <c r="A36" s="856" t="s">
        <v>673</v>
      </c>
      <c r="B36" s="857" t="s">
        <v>115</v>
      </c>
      <c r="C36" s="873" t="n">
        <v>0.027</v>
      </c>
      <c r="D36" s="852"/>
      <c r="E36" s="858" t="s">
        <v>674</v>
      </c>
      <c r="G36" s="858" t="s">
        <v>526</v>
      </c>
      <c r="H36" s="858" t="s">
        <v>675</v>
      </c>
      <c r="J36" s="859" t="s">
        <v>658</v>
      </c>
      <c r="K36" s="860" t="n">
        <v>0.15</v>
      </c>
      <c r="L36" s="861" t="s">
        <v>529</v>
      </c>
      <c r="M36" s="861" t="s">
        <v>676</v>
      </c>
      <c r="N36" s="862" t="str">
        <f aca="false">L36&amp;M36</f>
        <v>東京都三鷹市</v>
      </c>
      <c r="O36" s="861" t="n">
        <v>11.05</v>
      </c>
      <c r="P36" s="861" t="n">
        <v>10.83</v>
      </c>
      <c r="Q36" s="883" t="n">
        <v>10.68</v>
      </c>
      <c r="R36" s="865" t="s">
        <v>677</v>
      </c>
      <c r="S36" s="866" t="n">
        <v>0.45</v>
      </c>
      <c r="T36" s="135"/>
      <c r="U36" s="135"/>
      <c r="V36" s="135"/>
    </row>
    <row r="37" s="825" customFormat="true" ht="13.5" hidden="false" customHeight="false" outlineLevel="0" collapsed="false">
      <c r="A37" s="856" t="s">
        <v>678</v>
      </c>
      <c r="B37" s="857" t="s">
        <v>117</v>
      </c>
      <c r="C37" s="873" t="n">
        <v>0.027</v>
      </c>
      <c r="D37" s="852"/>
      <c r="E37" s="858" t="s">
        <v>679</v>
      </c>
      <c r="G37" s="858" t="s">
        <v>526</v>
      </c>
      <c r="H37" s="858" t="s">
        <v>680</v>
      </c>
      <c r="J37" s="859" t="s">
        <v>658</v>
      </c>
      <c r="K37" s="860" t="n">
        <v>0.15</v>
      </c>
      <c r="L37" s="861" t="s">
        <v>529</v>
      </c>
      <c r="M37" s="861" t="s">
        <v>681</v>
      </c>
      <c r="N37" s="862" t="str">
        <f aca="false">L37&amp;M37</f>
        <v>東京都青梅市</v>
      </c>
      <c r="O37" s="861" t="n">
        <v>11.05</v>
      </c>
      <c r="P37" s="861" t="n">
        <v>10.83</v>
      </c>
      <c r="Q37" s="883" t="n">
        <v>10.68</v>
      </c>
      <c r="R37" s="865" t="s">
        <v>682</v>
      </c>
      <c r="S37" s="866" t="n">
        <v>0.45</v>
      </c>
      <c r="T37" s="135"/>
      <c r="U37" s="135"/>
      <c r="V37" s="135"/>
    </row>
    <row r="38" s="825" customFormat="true" ht="13.5" hidden="false" customHeight="false" outlineLevel="0" collapsed="false">
      <c r="A38" s="856" t="s">
        <v>683</v>
      </c>
      <c r="B38" s="857" t="s">
        <v>684</v>
      </c>
      <c r="C38" s="873" t="n">
        <v>0.027</v>
      </c>
      <c r="D38" s="852"/>
      <c r="E38" s="858" t="s">
        <v>685</v>
      </c>
      <c r="G38" s="858" t="s">
        <v>526</v>
      </c>
      <c r="H38" s="858" t="s">
        <v>686</v>
      </c>
      <c r="J38" s="859" t="s">
        <v>658</v>
      </c>
      <c r="K38" s="860" t="n">
        <v>0.15</v>
      </c>
      <c r="L38" s="861" t="s">
        <v>529</v>
      </c>
      <c r="M38" s="861" t="s">
        <v>687</v>
      </c>
      <c r="N38" s="862" t="str">
        <f aca="false">L38&amp;M38</f>
        <v>東京都府中市</v>
      </c>
      <c r="O38" s="861" t="n">
        <v>11.05</v>
      </c>
      <c r="P38" s="861" t="n">
        <v>10.83</v>
      </c>
      <c r="Q38" s="883" t="n">
        <v>10.68</v>
      </c>
      <c r="R38" s="865" t="s">
        <v>683</v>
      </c>
      <c r="S38" s="866" t="n">
        <v>0.45</v>
      </c>
      <c r="T38" s="135"/>
      <c r="U38" s="135"/>
      <c r="V38" s="135"/>
    </row>
    <row r="39" s="825" customFormat="true" ht="13.5" hidden="false" customHeight="false" outlineLevel="0" collapsed="false">
      <c r="A39" s="856" t="s">
        <v>688</v>
      </c>
      <c r="B39" s="857" t="s">
        <v>120</v>
      </c>
      <c r="C39" s="873" t="n">
        <v>0.027</v>
      </c>
      <c r="D39" s="852"/>
      <c r="E39" s="858" t="s">
        <v>689</v>
      </c>
      <c r="G39" s="858" t="s">
        <v>526</v>
      </c>
      <c r="H39" s="858" t="s">
        <v>690</v>
      </c>
      <c r="J39" s="859" t="s">
        <v>658</v>
      </c>
      <c r="K39" s="860" t="n">
        <v>0.15</v>
      </c>
      <c r="L39" s="861" t="s">
        <v>529</v>
      </c>
      <c r="M39" s="861" t="s">
        <v>691</v>
      </c>
      <c r="N39" s="862" t="str">
        <f aca="false">L39&amp;M39</f>
        <v>東京都調布市</v>
      </c>
      <c r="O39" s="861" t="n">
        <v>11.05</v>
      </c>
      <c r="P39" s="861" t="n">
        <v>10.83</v>
      </c>
      <c r="Q39" s="883" t="n">
        <v>10.68</v>
      </c>
      <c r="R39" s="886" t="s">
        <v>688</v>
      </c>
      <c r="S39" s="887" t="n">
        <v>0.45</v>
      </c>
      <c r="T39" s="135"/>
      <c r="U39" s="135"/>
      <c r="V39" s="135"/>
    </row>
    <row r="40" s="825" customFormat="true" ht="14" hidden="false" customHeight="false" outlineLevel="0" collapsed="false">
      <c r="A40" s="856" t="s">
        <v>692</v>
      </c>
      <c r="B40" s="857" t="s">
        <v>122</v>
      </c>
      <c r="C40" s="873" t="n">
        <v>0.027</v>
      </c>
      <c r="D40" s="852"/>
      <c r="E40" s="858" t="s">
        <v>693</v>
      </c>
      <c r="G40" s="858" t="s">
        <v>526</v>
      </c>
      <c r="H40" s="858" t="s">
        <v>694</v>
      </c>
      <c r="J40" s="859" t="s">
        <v>658</v>
      </c>
      <c r="K40" s="860" t="n">
        <v>0.15</v>
      </c>
      <c r="L40" s="861" t="s">
        <v>529</v>
      </c>
      <c r="M40" s="861" t="s">
        <v>695</v>
      </c>
      <c r="N40" s="862" t="str">
        <f aca="false">L40&amp;M40</f>
        <v>東京都小金井市</v>
      </c>
      <c r="O40" s="861" t="n">
        <v>11.05</v>
      </c>
      <c r="P40" s="861" t="n">
        <v>10.83</v>
      </c>
      <c r="Q40" s="883" t="n">
        <v>10.68</v>
      </c>
      <c r="R40" s="886" t="s">
        <v>692</v>
      </c>
      <c r="S40" s="887" t="n">
        <v>0.45</v>
      </c>
      <c r="T40" s="135"/>
      <c r="U40" s="135"/>
      <c r="V40" s="135"/>
    </row>
    <row r="41" s="825" customFormat="true" ht="13.5" hidden="false" customHeight="false" outlineLevel="0" collapsed="false">
      <c r="A41" s="856" t="s">
        <v>696</v>
      </c>
      <c r="B41" s="857" t="s">
        <v>697</v>
      </c>
      <c r="C41" s="843" t="n">
        <v>0.105</v>
      </c>
      <c r="D41" s="852"/>
      <c r="E41" s="858" t="s">
        <v>698</v>
      </c>
      <c r="G41" s="858" t="s">
        <v>526</v>
      </c>
      <c r="H41" s="858" t="s">
        <v>699</v>
      </c>
      <c r="J41" s="859" t="s">
        <v>658</v>
      </c>
      <c r="K41" s="860" t="n">
        <v>0.15</v>
      </c>
      <c r="L41" s="861" t="s">
        <v>529</v>
      </c>
      <c r="M41" s="861" t="s">
        <v>700</v>
      </c>
      <c r="N41" s="862" t="str">
        <f aca="false">L41&amp;M41</f>
        <v>東京都小平市</v>
      </c>
      <c r="O41" s="861" t="n">
        <v>11.05</v>
      </c>
      <c r="P41" s="861" t="n">
        <v>10.83</v>
      </c>
      <c r="Q41" s="883" t="n">
        <v>10.68</v>
      </c>
      <c r="R41" s="888" t="s">
        <v>696</v>
      </c>
      <c r="S41" s="889" t="s">
        <v>18</v>
      </c>
      <c r="T41" s="135"/>
      <c r="U41" s="135"/>
      <c r="V41" s="135"/>
    </row>
    <row r="42" s="825" customFormat="true" ht="13.5" hidden="false" customHeight="false" outlineLevel="0" collapsed="false">
      <c r="A42" s="856" t="s">
        <v>701</v>
      </c>
      <c r="B42" s="857" t="s">
        <v>125</v>
      </c>
      <c r="C42" s="843" t="n">
        <v>0.105</v>
      </c>
      <c r="D42" s="852"/>
      <c r="E42" s="858" t="s">
        <v>702</v>
      </c>
      <c r="G42" s="858" t="s">
        <v>526</v>
      </c>
      <c r="H42" s="858" t="s">
        <v>703</v>
      </c>
      <c r="J42" s="859" t="s">
        <v>658</v>
      </c>
      <c r="K42" s="860" t="n">
        <v>0.15</v>
      </c>
      <c r="L42" s="861" t="s">
        <v>529</v>
      </c>
      <c r="M42" s="861" t="s">
        <v>704</v>
      </c>
      <c r="N42" s="862" t="str">
        <f aca="false">L42&amp;M42</f>
        <v>東京都日野市</v>
      </c>
      <c r="O42" s="861" t="n">
        <v>11.05</v>
      </c>
      <c r="P42" s="861" t="n">
        <v>10.83</v>
      </c>
      <c r="Q42" s="883" t="n">
        <v>10.68</v>
      </c>
      <c r="R42" s="856" t="s">
        <v>701</v>
      </c>
      <c r="S42" s="843" t="s">
        <v>18</v>
      </c>
      <c r="T42" s="135"/>
      <c r="U42" s="135"/>
      <c r="V42" s="135"/>
    </row>
    <row r="43" s="825" customFormat="true" ht="13.5" hidden="false" customHeight="false" outlineLevel="0" collapsed="false">
      <c r="A43" s="856" t="s">
        <v>705</v>
      </c>
      <c r="B43" s="857" t="s">
        <v>127</v>
      </c>
      <c r="C43" s="843" t="n">
        <v>0.105</v>
      </c>
      <c r="D43" s="852"/>
      <c r="E43" s="858" t="s">
        <v>706</v>
      </c>
      <c r="G43" s="858" t="s">
        <v>526</v>
      </c>
      <c r="H43" s="858" t="s">
        <v>707</v>
      </c>
      <c r="J43" s="859" t="s">
        <v>658</v>
      </c>
      <c r="K43" s="860" t="n">
        <v>0.15</v>
      </c>
      <c r="L43" s="861" t="s">
        <v>529</v>
      </c>
      <c r="M43" s="861" t="s">
        <v>708</v>
      </c>
      <c r="N43" s="862" t="str">
        <f aca="false">L43&amp;M43</f>
        <v>東京都東村山市</v>
      </c>
      <c r="O43" s="861" t="n">
        <v>11.05</v>
      </c>
      <c r="P43" s="861" t="n">
        <v>10.83</v>
      </c>
      <c r="Q43" s="883" t="n">
        <v>10.68</v>
      </c>
      <c r="R43" s="856" t="s">
        <v>705</v>
      </c>
      <c r="S43" s="873" t="s">
        <v>18</v>
      </c>
      <c r="T43" s="135"/>
      <c r="U43" s="135"/>
      <c r="V43" s="135"/>
    </row>
    <row r="44" s="825" customFormat="true" ht="13.5" hidden="false" customHeight="false" outlineLevel="0" collapsed="false">
      <c r="A44" s="856" t="s">
        <v>709</v>
      </c>
      <c r="B44" s="857" t="s">
        <v>710</v>
      </c>
      <c r="C44" s="873" t="n">
        <v>0.064</v>
      </c>
      <c r="D44" s="852"/>
      <c r="E44" s="858" t="s">
        <v>711</v>
      </c>
      <c r="G44" s="858" t="s">
        <v>526</v>
      </c>
      <c r="H44" s="858" t="s">
        <v>712</v>
      </c>
      <c r="J44" s="859" t="s">
        <v>658</v>
      </c>
      <c r="K44" s="860" t="n">
        <v>0.15</v>
      </c>
      <c r="L44" s="861" t="s">
        <v>529</v>
      </c>
      <c r="M44" s="861" t="s">
        <v>713</v>
      </c>
      <c r="N44" s="862" t="str">
        <f aca="false">L44&amp;M44</f>
        <v>東京都国分寺市</v>
      </c>
      <c r="O44" s="861" t="n">
        <v>11.05</v>
      </c>
      <c r="P44" s="861" t="n">
        <v>10.83</v>
      </c>
      <c r="Q44" s="883" t="n">
        <v>10.68</v>
      </c>
      <c r="R44" s="856" t="s">
        <v>709</v>
      </c>
      <c r="S44" s="873" t="s">
        <v>18</v>
      </c>
      <c r="T44" s="135"/>
      <c r="U44" s="135"/>
      <c r="V44" s="135"/>
    </row>
    <row r="45" s="825" customFormat="true" ht="13.5" hidden="false" customHeight="false" outlineLevel="0" collapsed="false">
      <c r="A45" s="856" t="s">
        <v>714</v>
      </c>
      <c r="B45" s="857" t="s">
        <v>130</v>
      </c>
      <c r="C45" s="873" t="n">
        <v>0.064</v>
      </c>
      <c r="D45" s="852"/>
      <c r="E45" s="858" t="s">
        <v>715</v>
      </c>
      <c r="G45" s="858" t="s">
        <v>526</v>
      </c>
      <c r="H45" s="858" t="s">
        <v>716</v>
      </c>
      <c r="J45" s="859" t="s">
        <v>658</v>
      </c>
      <c r="K45" s="860" t="n">
        <v>0.15</v>
      </c>
      <c r="L45" s="861" t="s">
        <v>529</v>
      </c>
      <c r="M45" s="861" t="s">
        <v>717</v>
      </c>
      <c r="N45" s="862" t="str">
        <f aca="false">L45&amp;M45</f>
        <v>東京都国立市</v>
      </c>
      <c r="O45" s="861" t="n">
        <v>11.05</v>
      </c>
      <c r="P45" s="861" t="n">
        <v>10.83</v>
      </c>
      <c r="Q45" s="883" t="n">
        <v>10.68</v>
      </c>
      <c r="R45" s="856" t="s">
        <v>714</v>
      </c>
      <c r="S45" s="843" t="s">
        <v>18</v>
      </c>
      <c r="T45" s="135"/>
      <c r="U45" s="135"/>
      <c r="V45" s="135"/>
    </row>
    <row r="46" s="825" customFormat="true" ht="14" hidden="false" customHeight="false" outlineLevel="0" collapsed="false">
      <c r="A46" s="890" t="s">
        <v>718</v>
      </c>
      <c r="B46" s="891" t="s">
        <v>132</v>
      </c>
      <c r="C46" s="892" t="n">
        <v>0.064</v>
      </c>
      <c r="D46" s="852"/>
      <c r="E46" s="858" t="s">
        <v>719</v>
      </c>
      <c r="G46" s="858" t="s">
        <v>526</v>
      </c>
      <c r="H46" s="858" t="s">
        <v>720</v>
      </c>
      <c r="J46" s="859" t="s">
        <v>658</v>
      </c>
      <c r="K46" s="860" t="n">
        <v>0.15</v>
      </c>
      <c r="L46" s="861" t="s">
        <v>529</v>
      </c>
      <c r="M46" s="861" t="s">
        <v>721</v>
      </c>
      <c r="N46" s="862" t="str">
        <f aca="false">L46&amp;M46</f>
        <v>東京都清瀬市</v>
      </c>
      <c r="O46" s="861" t="n">
        <v>11.05</v>
      </c>
      <c r="P46" s="861" t="n">
        <v>10.83</v>
      </c>
      <c r="Q46" s="883" t="n">
        <v>10.68</v>
      </c>
      <c r="R46" s="890" t="s">
        <v>718</v>
      </c>
      <c r="S46" s="893" t="s">
        <v>18</v>
      </c>
      <c r="T46" s="135"/>
      <c r="U46" s="135"/>
      <c r="V46" s="135"/>
    </row>
    <row r="47" s="825" customFormat="true" ht="13" hidden="false" customHeight="false" outlineLevel="0" collapsed="false">
      <c r="E47" s="858" t="s">
        <v>722</v>
      </c>
      <c r="G47" s="858" t="s">
        <v>526</v>
      </c>
      <c r="H47" s="858" t="s">
        <v>723</v>
      </c>
      <c r="J47" s="859" t="s">
        <v>658</v>
      </c>
      <c r="K47" s="860" t="n">
        <v>0.15</v>
      </c>
      <c r="L47" s="861" t="s">
        <v>529</v>
      </c>
      <c r="M47" s="861" t="s">
        <v>724</v>
      </c>
      <c r="N47" s="862" t="str">
        <f aca="false">L47&amp;M47</f>
        <v>東京都東久留米市</v>
      </c>
      <c r="O47" s="861" t="n">
        <v>11.05</v>
      </c>
      <c r="P47" s="861" t="n">
        <v>10.83</v>
      </c>
      <c r="Q47" s="883" t="n">
        <v>10.68</v>
      </c>
      <c r="R47" s="826"/>
      <c r="S47" s="826"/>
    </row>
    <row r="48" s="825" customFormat="true" ht="13" hidden="false" customHeight="false" outlineLevel="0" collapsed="false">
      <c r="E48" s="858" t="s">
        <v>725</v>
      </c>
      <c r="G48" s="858" t="s">
        <v>526</v>
      </c>
      <c r="H48" s="858" t="s">
        <v>726</v>
      </c>
      <c r="J48" s="859" t="s">
        <v>658</v>
      </c>
      <c r="K48" s="860" t="n">
        <v>0.15</v>
      </c>
      <c r="L48" s="861" t="s">
        <v>529</v>
      </c>
      <c r="M48" s="861" t="s">
        <v>727</v>
      </c>
      <c r="N48" s="862" t="str">
        <f aca="false">L48&amp;M48</f>
        <v>東京都稲城市</v>
      </c>
      <c r="O48" s="861" t="n">
        <v>11.05</v>
      </c>
      <c r="P48" s="861" t="n">
        <v>10.83</v>
      </c>
      <c r="Q48" s="883" t="n">
        <v>10.68</v>
      </c>
      <c r="R48" s="826"/>
      <c r="S48" s="826"/>
    </row>
    <row r="49" s="825" customFormat="true" ht="13.5" hidden="false" customHeight="false" outlineLevel="0" collapsed="false">
      <c r="E49" s="894" t="s">
        <v>728</v>
      </c>
      <c r="G49" s="858" t="s">
        <v>526</v>
      </c>
      <c r="H49" s="858" t="s">
        <v>729</v>
      </c>
      <c r="J49" s="859" t="s">
        <v>658</v>
      </c>
      <c r="K49" s="860" t="n">
        <v>0.15</v>
      </c>
      <c r="L49" s="861" t="s">
        <v>529</v>
      </c>
      <c r="M49" s="861" t="s">
        <v>730</v>
      </c>
      <c r="N49" s="862" t="str">
        <f aca="false">L49&amp;M49</f>
        <v>東京都西東京市</v>
      </c>
      <c r="O49" s="861" t="n">
        <v>11.05</v>
      </c>
      <c r="P49" s="861" t="n">
        <v>10.83</v>
      </c>
      <c r="Q49" s="883" t="n">
        <v>10.68</v>
      </c>
      <c r="R49" s="826"/>
      <c r="S49" s="826"/>
    </row>
    <row r="50" s="825" customFormat="true" ht="13" hidden="false" customHeight="false" outlineLevel="0" collapsed="false">
      <c r="E50" s="135"/>
      <c r="G50" s="858" t="s">
        <v>526</v>
      </c>
      <c r="H50" s="858" t="s">
        <v>731</v>
      </c>
      <c r="J50" s="859" t="s">
        <v>658</v>
      </c>
      <c r="K50" s="860" t="n">
        <v>0.15</v>
      </c>
      <c r="L50" s="861" t="s">
        <v>590</v>
      </c>
      <c r="M50" s="861" t="s">
        <v>732</v>
      </c>
      <c r="N50" s="862" t="str">
        <f aca="false">L50&amp;M50</f>
        <v>神奈川県鎌倉市</v>
      </c>
      <c r="O50" s="861" t="n">
        <v>11.05</v>
      </c>
      <c r="P50" s="861" t="n">
        <v>10.83</v>
      </c>
      <c r="Q50" s="883" t="n">
        <v>10.68</v>
      </c>
      <c r="R50" s="826"/>
      <c r="S50" s="826"/>
    </row>
    <row r="51" s="825" customFormat="true" ht="13" hidden="false" customHeight="false" outlineLevel="0" collapsed="false">
      <c r="E51" s="135"/>
      <c r="G51" s="858" t="s">
        <v>526</v>
      </c>
      <c r="H51" s="858" t="s">
        <v>733</v>
      </c>
      <c r="J51" s="859" t="s">
        <v>658</v>
      </c>
      <c r="K51" s="860" t="n">
        <v>0.15</v>
      </c>
      <c r="L51" s="861" t="s">
        <v>626</v>
      </c>
      <c r="M51" s="861" t="s">
        <v>734</v>
      </c>
      <c r="N51" s="862" t="str">
        <f aca="false">L51&amp;M51</f>
        <v>愛知県名古屋市</v>
      </c>
      <c r="O51" s="861" t="n">
        <v>11.05</v>
      </c>
      <c r="P51" s="861" t="n">
        <v>10.83</v>
      </c>
      <c r="Q51" s="883" t="n">
        <v>10.68</v>
      </c>
      <c r="R51" s="826"/>
      <c r="S51" s="826"/>
    </row>
    <row r="52" s="825" customFormat="true" ht="13" hidden="false" customHeight="false" outlineLevel="0" collapsed="false">
      <c r="E52" s="135"/>
      <c r="G52" s="858" t="s">
        <v>526</v>
      </c>
      <c r="H52" s="858" t="s">
        <v>735</v>
      </c>
      <c r="J52" s="859" t="s">
        <v>658</v>
      </c>
      <c r="K52" s="860" t="n">
        <v>0.15</v>
      </c>
      <c r="L52" s="861" t="s">
        <v>644</v>
      </c>
      <c r="M52" s="861" t="s">
        <v>736</v>
      </c>
      <c r="N52" s="862" t="str">
        <f aca="false">L52&amp;M52</f>
        <v>大阪府守口市</v>
      </c>
      <c r="O52" s="861" t="n">
        <v>11.05</v>
      </c>
      <c r="P52" s="861" t="n">
        <v>10.83</v>
      </c>
      <c r="Q52" s="883" t="n">
        <v>10.68</v>
      </c>
      <c r="R52" s="826"/>
      <c r="S52" s="826"/>
    </row>
    <row r="53" s="825" customFormat="true" ht="13" hidden="false" customHeight="false" outlineLevel="0" collapsed="false">
      <c r="E53" s="135"/>
      <c r="G53" s="858" t="s">
        <v>526</v>
      </c>
      <c r="H53" s="858" t="s">
        <v>737</v>
      </c>
      <c r="J53" s="859" t="s">
        <v>658</v>
      </c>
      <c r="K53" s="860" t="n">
        <v>0.15</v>
      </c>
      <c r="L53" s="861" t="s">
        <v>644</v>
      </c>
      <c r="M53" s="861" t="s">
        <v>738</v>
      </c>
      <c r="N53" s="862" t="str">
        <f aca="false">L53&amp;M53</f>
        <v>大阪府大東市</v>
      </c>
      <c r="O53" s="861" t="n">
        <v>11.05</v>
      </c>
      <c r="P53" s="861" t="n">
        <v>10.83</v>
      </c>
      <c r="Q53" s="883" t="n">
        <v>10.68</v>
      </c>
      <c r="R53" s="826"/>
      <c r="S53" s="826"/>
    </row>
    <row r="54" s="825" customFormat="true" ht="13" hidden="false" customHeight="false" outlineLevel="0" collapsed="false">
      <c r="E54" s="135"/>
      <c r="G54" s="858" t="s">
        <v>526</v>
      </c>
      <c r="H54" s="858" t="s">
        <v>739</v>
      </c>
      <c r="J54" s="859" t="s">
        <v>658</v>
      </c>
      <c r="K54" s="860" t="n">
        <v>0.15</v>
      </c>
      <c r="L54" s="861" t="s">
        <v>644</v>
      </c>
      <c r="M54" s="861" t="s">
        <v>740</v>
      </c>
      <c r="N54" s="862" t="str">
        <f aca="false">L54&amp;M54</f>
        <v>大阪府門真市</v>
      </c>
      <c r="O54" s="861" t="n">
        <v>11.05</v>
      </c>
      <c r="P54" s="861" t="n">
        <v>10.83</v>
      </c>
      <c r="Q54" s="883" t="n">
        <v>10.68</v>
      </c>
      <c r="R54" s="826"/>
      <c r="S54" s="826"/>
    </row>
    <row r="55" s="825" customFormat="true" ht="13" hidden="false" customHeight="false" outlineLevel="0" collapsed="false">
      <c r="E55" s="135"/>
      <c r="G55" s="858" t="s">
        <v>526</v>
      </c>
      <c r="H55" s="858" t="s">
        <v>741</v>
      </c>
      <c r="J55" s="859" t="s">
        <v>658</v>
      </c>
      <c r="K55" s="860" t="n">
        <v>0.15</v>
      </c>
      <c r="L55" s="861" t="s">
        <v>644</v>
      </c>
      <c r="M55" s="861" t="s">
        <v>742</v>
      </c>
      <c r="N55" s="862" t="str">
        <f aca="false">L55&amp;M55</f>
        <v>大阪府四條畷市</v>
      </c>
      <c r="O55" s="861" t="n">
        <v>11.05</v>
      </c>
      <c r="P55" s="861" t="n">
        <v>10.83</v>
      </c>
      <c r="Q55" s="883" t="n">
        <v>10.68</v>
      </c>
      <c r="R55" s="826"/>
      <c r="S55" s="826"/>
    </row>
    <row r="56" s="825" customFormat="true" ht="13" hidden="false" customHeight="false" outlineLevel="0" collapsed="false">
      <c r="E56" s="135"/>
      <c r="G56" s="858" t="s">
        <v>526</v>
      </c>
      <c r="H56" s="858" t="s">
        <v>743</v>
      </c>
      <c r="J56" s="859" t="s">
        <v>658</v>
      </c>
      <c r="K56" s="860" t="n">
        <v>0.15</v>
      </c>
      <c r="L56" s="861" t="s">
        <v>649</v>
      </c>
      <c r="M56" s="861" t="s">
        <v>744</v>
      </c>
      <c r="N56" s="862" t="str">
        <f aca="false">L56&amp;M56</f>
        <v>兵庫県西宮市</v>
      </c>
      <c r="O56" s="861" t="n">
        <v>11.05</v>
      </c>
      <c r="P56" s="861" t="n">
        <v>10.83</v>
      </c>
      <c r="Q56" s="883" t="n">
        <v>10.68</v>
      </c>
      <c r="R56" s="826"/>
      <c r="S56" s="826"/>
    </row>
    <row r="57" s="825" customFormat="true" ht="13" hidden="false" customHeight="false" outlineLevel="0" collapsed="false">
      <c r="E57" s="135"/>
      <c r="G57" s="858" t="s">
        <v>526</v>
      </c>
      <c r="H57" s="858" t="s">
        <v>745</v>
      </c>
      <c r="J57" s="859" t="s">
        <v>658</v>
      </c>
      <c r="K57" s="860" t="n">
        <v>0.15</v>
      </c>
      <c r="L57" s="861" t="s">
        <v>649</v>
      </c>
      <c r="M57" s="861" t="s">
        <v>746</v>
      </c>
      <c r="N57" s="862" t="str">
        <f aca="false">L57&amp;M57</f>
        <v>兵庫県芦屋市</v>
      </c>
      <c r="O57" s="861" t="n">
        <v>11.05</v>
      </c>
      <c r="P57" s="861" t="n">
        <v>10.83</v>
      </c>
      <c r="Q57" s="883" t="n">
        <v>10.68</v>
      </c>
      <c r="R57" s="826"/>
      <c r="S57" s="826"/>
    </row>
    <row r="58" s="825" customFormat="true" ht="13.5" hidden="false" customHeight="false" outlineLevel="0" collapsed="false">
      <c r="E58" s="135"/>
      <c r="G58" s="858" t="s">
        <v>526</v>
      </c>
      <c r="H58" s="858" t="s">
        <v>747</v>
      </c>
      <c r="J58" s="876" t="s">
        <v>658</v>
      </c>
      <c r="K58" s="877" t="n">
        <v>0.15</v>
      </c>
      <c r="L58" s="878" t="s">
        <v>649</v>
      </c>
      <c r="M58" s="878" t="s">
        <v>748</v>
      </c>
      <c r="N58" s="879" t="str">
        <f aca="false">L58&amp;M58</f>
        <v>兵庫県宝塚市</v>
      </c>
      <c r="O58" s="878" t="n">
        <v>11.05</v>
      </c>
      <c r="P58" s="878" t="n">
        <v>10.83</v>
      </c>
      <c r="Q58" s="885" t="n">
        <v>10.68</v>
      </c>
      <c r="R58" s="826"/>
      <c r="S58" s="826"/>
    </row>
    <row r="59" s="825" customFormat="true" ht="13" hidden="false" customHeight="false" outlineLevel="0" collapsed="false">
      <c r="E59" s="135"/>
      <c r="G59" s="858" t="s">
        <v>526</v>
      </c>
      <c r="H59" s="858" t="s">
        <v>749</v>
      </c>
      <c r="J59" s="845" t="s">
        <v>750</v>
      </c>
      <c r="K59" s="846" t="n">
        <v>0.12</v>
      </c>
      <c r="L59" s="895" t="s">
        <v>567</v>
      </c>
      <c r="M59" s="895" t="s">
        <v>751</v>
      </c>
      <c r="N59" s="847" t="str">
        <f aca="false">L59&amp;M59</f>
        <v>茨城県牛久市</v>
      </c>
      <c r="O59" s="847" t="n">
        <v>10.84</v>
      </c>
      <c r="P59" s="847" t="n">
        <v>10.66</v>
      </c>
      <c r="Q59" s="882" t="n">
        <v>10.54</v>
      </c>
      <c r="R59" s="826"/>
      <c r="S59" s="826"/>
    </row>
    <row r="60" s="825" customFormat="true" ht="13" hidden="false" customHeight="false" outlineLevel="0" collapsed="false">
      <c r="E60" s="135"/>
      <c r="G60" s="858" t="s">
        <v>526</v>
      </c>
      <c r="H60" s="858" t="s">
        <v>752</v>
      </c>
      <c r="J60" s="859" t="s">
        <v>750</v>
      </c>
      <c r="K60" s="860" t="n">
        <v>0.12</v>
      </c>
      <c r="L60" s="896" t="s">
        <v>579</v>
      </c>
      <c r="M60" s="896" t="s">
        <v>753</v>
      </c>
      <c r="N60" s="862" t="str">
        <f aca="false">L60&amp;M60</f>
        <v>埼玉県朝霞市</v>
      </c>
      <c r="O60" s="861" t="n">
        <v>10.84</v>
      </c>
      <c r="P60" s="861" t="n">
        <v>10.66</v>
      </c>
      <c r="Q60" s="883" t="n">
        <v>10.54</v>
      </c>
      <c r="R60" s="826"/>
      <c r="S60" s="826"/>
    </row>
    <row r="61" s="825" customFormat="true" ht="13" hidden="false" customHeight="false" outlineLevel="0" collapsed="false">
      <c r="E61" s="135"/>
      <c r="G61" s="858" t="s">
        <v>526</v>
      </c>
      <c r="H61" s="858" t="s">
        <v>754</v>
      </c>
      <c r="J61" s="859" t="s">
        <v>750</v>
      </c>
      <c r="K61" s="860" t="n">
        <v>0.12</v>
      </c>
      <c r="L61" s="896" t="s">
        <v>579</v>
      </c>
      <c r="M61" s="896" t="s">
        <v>755</v>
      </c>
      <c r="N61" s="862" t="str">
        <f aca="false">L61&amp;M61</f>
        <v>埼玉県志木市</v>
      </c>
      <c r="O61" s="861" t="n">
        <v>10.84</v>
      </c>
      <c r="P61" s="861" t="n">
        <v>10.66</v>
      </c>
      <c r="Q61" s="883" t="n">
        <v>10.54</v>
      </c>
      <c r="R61" s="826"/>
      <c r="S61" s="826"/>
    </row>
    <row r="62" s="825" customFormat="true" ht="13" hidden="false" customHeight="false" outlineLevel="0" collapsed="false">
      <c r="E62" s="135"/>
      <c r="G62" s="858" t="s">
        <v>526</v>
      </c>
      <c r="H62" s="858" t="s">
        <v>756</v>
      </c>
      <c r="J62" s="859" t="s">
        <v>750</v>
      </c>
      <c r="K62" s="860" t="n">
        <v>0.12</v>
      </c>
      <c r="L62" s="896" t="s">
        <v>579</v>
      </c>
      <c r="M62" s="896" t="s">
        <v>757</v>
      </c>
      <c r="N62" s="862" t="str">
        <f aca="false">L62&amp;M62</f>
        <v>埼玉県和光市</v>
      </c>
      <c r="O62" s="861" t="n">
        <v>10.84</v>
      </c>
      <c r="P62" s="861" t="n">
        <v>10.66</v>
      </c>
      <c r="Q62" s="883" t="n">
        <v>10.54</v>
      </c>
      <c r="R62" s="826"/>
      <c r="S62" s="826"/>
    </row>
    <row r="63" s="825" customFormat="true" ht="13" hidden="false" customHeight="false" outlineLevel="0" collapsed="false">
      <c r="E63" s="135"/>
      <c r="G63" s="858" t="s">
        <v>526</v>
      </c>
      <c r="H63" s="858" t="s">
        <v>758</v>
      </c>
      <c r="J63" s="859" t="s">
        <v>750</v>
      </c>
      <c r="K63" s="860" t="n">
        <v>0.12</v>
      </c>
      <c r="L63" s="896" t="s">
        <v>583</v>
      </c>
      <c r="M63" s="896" t="s">
        <v>759</v>
      </c>
      <c r="N63" s="862" t="str">
        <f aca="false">L63&amp;M63</f>
        <v>千葉県船橋市</v>
      </c>
      <c r="O63" s="861" t="n">
        <v>10.84</v>
      </c>
      <c r="P63" s="861" t="n">
        <v>10.66</v>
      </c>
      <c r="Q63" s="883" t="n">
        <v>10.54</v>
      </c>
      <c r="R63" s="826"/>
      <c r="S63" s="826"/>
    </row>
    <row r="64" s="825" customFormat="true" ht="13" hidden="false" customHeight="false" outlineLevel="0" collapsed="false">
      <c r="E64" s="135"/>
      <c r="G64" s="858" t="s">
        <v>526</v>
      </c>
      <c r="H64" s="858" t="s">
        <v>760</v>
      </c>
      <c r="J64" s="859" t="s">
        <v>750</v>
      </c>
      <c r="K64" s="860" t="n">
        <v>0.12</v>
      </c>
      <c r="L64" s="896" t="s">
        <v>583</v>
      </c>
      <c r="M64" s="896" t="s">
        <v>761</v>
      </c>
      <c r="N64" s="862" t="str">
        <f aca="false">L64&amp;M64</f>
        <v>千葉県成田市</v>
      </c>
      <c r="O64" s="861" t="n">
        <v>10.84</v>
      </c>
      <c r="P64" s="861" t="n">
        <v>10.66</v>
      </c>
      <c r="Q64" s="883" t="n">
        <v>10.54</v>
      </c>
      <c r="R64" s="826"/>
      <c r="S64" s="826"/>
    </row>
    <row r="65" s="825" customFormat="true" ht="13" hidden="false" customHeight="false" outlineLevel="0" collapsed="false">
      <c r="E65" s="135"/>
      <c r="G65" s="858" t="s">
        <v>526</v>
      </c>
      <c r="H65" s="858" t="s">
        <v>762</v>
      </c>
      <c r="J65" s="859" t="s">
        <v>750</v>
      </c>
      <c r="K65" s="860" t="n">
        <v>0.12</v>
      </c>
      <c r="L65" s="896" t="s">
        <v>583</v>
      </c>
      <c r="M65" s="896" t="s">
        <v>763</v>
      </c>
      <c r="N65" s="862" t="str">
        <f aca="false">L65&amp;M65</f>
        <v>千葉県習志野市</v>
      </c>
      <c r="O65" s="861" t="n">
        <v>10.84</v>
      </c>
      <c r="P65" s="861" t="n">
        <v>10.66</v>
      </c>
      <c r="Q65" s="883" t="n">
        <v>10.54</v>
      </c>
      <c r="R65" s="826"/>
      <c r="S65" s="826"/>
    </row>
    <row r="66" s="825" customFormat="true" ht="13" hidden="false" customHeight="false" outlineLevel="0" collapsed="false">
      <c r="E66" s="135"/>
      <c r="G66" s="858" t="s">
        <v>526</v>
      </c>
      <c r="H66" s="858" t="s">
        <v>764</v>
      </c>
      <c r="J66" s="859" t="s">
        <v>750</v>
      </c>
      <c r="K66" s="860" t="n">
        <v>0.12</v>
      </c>
      <c r="L66" s="896" t="s">
        <v>583</v>
      </c>
      <c r="M66" s="896" t="s">
        <v>765</v>
      </c>
      <c r="N66" s="862" t="str">
        <f aca="false">L66&amp;M66</f>
        <v>千葉県浦安市</v>
      </c>
      <c r="O66" s="861" t="n">
        <v>10.84</v>
      </c>
      <c r="P66" s="861" t="n">
        <v>10.66</v>
      </c>
      <c r="Q66" s="883" t="n">
        <v>10.54</v>
      </c>
      <c r="R66" s="826"/>
      <c r="S66" s="826"/>
    </row>
    <row r="67" s="825" customFormat="true" ht="13" hidden="false" customHeight="false" outlineLevel="0" collapsed="false">
      <c r="E67" s="135"/>
      <c r="G67" s="858" t="s">
        <v>526</v>
      </c>
      <c r="H67" s="858" t="s">
        <v>766</v>
      </c>
      <c r="J67" s="859" t="s">
        <v>750</v>
      </c>
      <c r="K67" s="860" t="n">
        <v>0.12</v>
      </c>
      <c r="L67" s="896" t="s">
        <v>529</v>
      </c>
      <c r="M67" s="896" t="s">
        <v>767</v>
      </c>
      <c r="N67" s="862" t="str">
        <f aca="false">L67&amp;M67</f>
        <v>東京都立川市</v>
      </c>
      <c r="O67" s="861" t="n">
        <v>10.84</v>
      </c>
      <c r="P67" s="861" t="n">
        <v>10.66</v>
      </c>
      <c r="Q67" s="883" t="n">
        <v>10.54</v>
      </c>
      <c r="R67" s="826"/>
      <c r="S67" s="826"/>
    </row>
    <row r="68" s="825" customFormat="true" ht="13" hidden="false" customHeight="false" outlineLevel="0" collapsed="false">
      <c r="E68" s="135"/>
      <c r="G68" s="858" t="s">
        <v>526</v>
      </c>
      <c r="H68" s="858" t="s">
        <v>768</v>
      </c>
      <c r="J68" s="859" t="s">
        <v>750</v>
      </c>
      <c r="K68" s="860" t="n">
        <v>0.12</v>
      </c>
      <c r="L68" s="896" t="s">
        <v>529</v>
      </c>
      <c r="M68" s="896" t="s">
        <v>769</v>
      </c>
      <c r="N68" s="862" t="str">
        <f aca="false">L68&amp;M68</f>
        <v>東京都昭島市</v>
      </c>
      <c r="O68" s="861" t="n">
        <v>10.84</v>
      </c>
      <c r="P68" s="861" t="n">
        <v>10.66</v>
      </c>
      <c r="Q68" s="883" t="n">
        <v>10.54</v>
      </c>
      <c r="R68" s="826"/>
      <c r="S68" s="826"/>
    </row>
    <row r="69" s="825" customFormat="true" ht="13" hidden="false" customHeight="false" outlineLevel="0" collapsed="false">
      <c r="E69" s="135"/>
      <c r="G69" s="858" t="s">
        <v>526</v>
      </c>
      <c r="H69" s="858" t="s">
        <v>770</v>
      </c>
      <c r="J69" s="859" t="s">
        <v>750</v>
      </c>
      <c r="K69" s="860" t="n">
        <v>0.12</v>
      </c>
      <c r="L69" s="896" t="s">
        <v>529</v>
      </c>
      <c r="M69" s="896" t="s">
        <v>771</v>
      </c>
      <c r="N69" s="862" t="str">
        <f aca="false">L69&amp;M69</f>
        <v>東京都東大和市</v>
      </c>
      <c r="O69" s="861" t="n">
        <v>10.84</v>
      </c>
      <c r="P69" s="861" t="n">
        <v>10.66</v>
      </c>
      <c r="Q69" s="883" t="n">
        <v>10.54</v>
      </c>
      <c r="R69" s="826"/>
      <c r="S69" s="826"/>
    </row>
    <row r="70" s="825" customFormat="true" ht="13" hidden="false" customHeight="false" outlineLevel="0" collapsed="false">
      <c r="E70" s="135"/>
      <c r="G70" s="858" t="s">
        <v>526</v>
      </c>
      <c r="H70" s="858" t="s">
        <v>772</v>
      </c>
      <c r="J70" s="859" t="s">
        <v>750</v>
      </c>
      <c r="K70" s="860" t="n">
        <v>0.12</v>
      </c>
      <c r="L70" s="896" t="s">
        <v>590</v>
      </c>
      <c r="M70" s="896" t="s">
        <v>773</v>
      </c>
      <c r="N70" s="862" t="str">
        <f aca="false">L70&amp;M70</f>
        <v>神奈川県相模原市</v>
      </c>
      <c r="O70" s="861" t="n">
        <v>10.84</v>
      </c>
      <c r="P70" s="861" t="n">
        <v>10.66</v>
      </c>
      <c r="Q70" s="883" t="n">
        <v>10.54</v>
      </c>
      <c r="R70" s="826"/>
      <c r="S70" s="826"/>
    </row>
    <row r="71" s="825" customFormat="true" ht="13" hidden="false" customHeight="false" outlineLevel="0" collapsed="false">
      <c r="E71" s="135"/>
      <c r="G71" s="858" t="s">
        <v>526</v>
      </c>
      <c r="H71" s="858" t="s">
        <v>774</v>
      </c>
      <c r="J71" s="859" t="s">
        <v>750</v>
      </c>
      <c r="K71" s="860" t="n">
        <v>0.12</v>
      </c>
      <c r="L71" s="896" t="s">
        <v>590</v>
      </c>
      <c r="M71" s="896" t="s">
        <v>775</v>
      </c>
      <c r="N71" s="862" t="str">
        <f aca="false">L71&amp;M71</f>
        <v>神奈川県藤沢市</v>
      </c>
      <c r="O71" s="861" t="n">
        <v>10.84</v>
      </c>
      <c r="P71" s="861" t="n">
        <v>10.66</v>
      </c>
      <c r="Q71" s="883" t="n">
        <v>10.54</v>
      </c>
      <c r="R71" s="826"/>
      <c r="S71" s="826"/>
    </row>
    <row r="72" s="825" customFormat="true" ht="13" hidden="false" customHeight="false" outlineLevel="0" collapsed="false">
      <c r="E72" s="135"/>
      <c r="G72" s="858" t="s">
        <v>526</v>
      </c>
      <c r="H72" s="858" t="s">
        <v>776</v>
      </c>
      <c r="J72" s="859" t="s">
        <v>750</v>
      </c>
      <c r="K72" s="860" t="n">
        <v>0.12</v>
      </c>
      <c r="L72" s="896" t="s">
        <v>590</v>
      </c>
      <c r="M72" s="896" t="s">
        <v>777</v>
      </c>
      <c r="N72" s="862" t="str">
        <f aca="false">L72&amp;M72</f>
        <v>神奈川県逗子市</v>
      </c>
      <c r="O72" s="861" t="n">
        <v>10.84</v>
      </c>
      <c r="P72" s="861" t="n">
        <v>10.66</v>
      </c>
      <c r="Q72" s="883" t="n">
        <v>10.54</v>
      </c>
      <c r="R72" s="826"/>
      <c r="S72" s="826"/>
    </row>
    <row r="73" s="825" customFormat="true" ht="13" hidden="false" customHeight="false" outlineLevel="0" collapsed="false">
      <c r="E73" s="135"/>
      <c r="G73" s="858" t="s">
        <v>526</v>
      </c>
      <c r="H73" s="858" t="s">
        <v>778</v>
      </c>
      <c r="J73" s="859" t="s">
        <v>750</v>
      </c>
      <c r="K73" s="860" t="n">
        <v>0.12</v>
      </c>
      <c r="L73" s="896" t="s">
        <v>590</v>
      </c>
      <c r="M73" s="896" t="s">
        <v>779</v>
      </c>
      <c r="N73" s="862" t="str">
        <f aca="false">L73&amp;M73</f>
        <v>神奈川県厚木市</v>
      </c>
      <c r="O73" s="861" t="n">
        <v>10.84</v>
      </c>
      <c r="P73" s="861" t="n">
        <v>10.66</v>
      </c>
      <c r="Q73" s="883" t="n">
        <v>10.54</v>
      </c>
      <c r="R73" s="826"/>
      <c r="S73" s="826"/>
    </row>
    <row r="74" s="825" customFormat="true" ht="13" hidden="false" customHeight="false" outlineLevel="0" collapsed="false">
      <c r="E74" s="135"/>
      <c r="G74" s="858" t="s">
        <v>526</v>
      </c>
      <c r="H74" s="858" t="s">
        <v>780</v>
      </c>
      <c r="J74" s="859" t="s">
        <v>750</v>
      </c>
      <c r="K74" s="860" t="n">
        <v>0.12</v>
      </c>
      <c r="L74" s="896" t="s">
        <v>590</v>
      </c>
      <c r="M74" s="896" t="s">
        <v>781</v>
      </c>
      <c r="N74" s="862" t="str">
        <f aca="false">L74&amp;M74</f>
        <v>神奈川県海老名市</v>
      </c>
      <c r="O74" s="861" t="n">
        <v>10.84</v>
      </c>
      <c r="P74" s="861" t="n">
        <v>10.66</v>
      </c>
      <c r="Q74" s="883" t="n">
        <v>10.54</v>
      </c>
      <c r="R74" s="826"/>
      <c r="S74" s="826"/>
    </row>
    <row r="75" s="825" customFormat="true" ht="13" hidden="false" customHeight="false" outlineLevel="0" collapsed="false">
      <c r="E75" s="135"/>
      <c r="G75" s="858" t="s">
        <v>526</v>
      </c>
      <c r="H75" s="858" t="s">
        <v>782</v>
      </c>
      <c r="J75" s="859" t="s">
        <v>750</v>
      </c>
      <c r="K75" s="860" t="n">
        <v>0.12</v>
      </c>
      <c r="L75" s="896" t="s">
        <v>626</v>
      </c>
      <c r="M75" s="896" t="s">
        <v>783</v>
      </c>
      <c r="N75" s="862" t="str">
        <f aca="false">L75&amp;M75</f>
        <v>愛知県刈谷市</v>
      </c>
      <c r="O75" s="861" t="n">
        <v>10.84</v>
      </c>
      <c r="P75" s="861" t="n">
        <v>10.66</v>
      </c>
      <c r="Q75" s="883" t="n">
        <v>10.54</v>
      </c>
      <c r="R75" s="826"/>
      <c r="S75" s="826"/>
    </row>
    <row r="76" s="825" customFormat="true" ht="13" hidden="false" customHeight="false" outlineLevel="0" collapsed="false">
      <c r="E76" s="135"/>
      <c r="G76" s="858" t="s">
        <v>526</v>
      </c>
      <c r="H76" s="858" t="s">
        <v>784</v>
      </c>
      <c r="J76" s="859" t="s">
        <v>750</v>
      </c>
      <c r="K76" s="860" t="n">
        <v>0.12</v>
      </c>
      <c r="L76" s="896" t="s">
        <v>626</v>
      </c>
      <c r="M76" s="896" t="s">
        <v>785</v>
      </c>
      <c r="N76" s="862" t="str">
        <f aca="false">L76&amp;M76</f>
        <v>愛知県豊田市</v>
      </c>
      <c r="O76" s="861" t="n">
        <v>10.84</v>
      </c>
      <c r="P76" s="861" t="n">
        <v>10.66</v>
      </c>
      <c r="Q76" s="883" t="n">
        <v>10.54</v>
      </c>
      <c r="R76" s="826"/>
      <c r="S76" s="826"/>
    </row>
    <row r="77" s="825" customFormat="true" ht="13" hidden="false" customHeight="false" outlineLevel="0" collapsed="false">
      <c r="E77" s="135"/>
      <c r="G77" s="858" t="s">
        <v>526</v>
      </c>
      <c r="H77" s="858" t="s">
        <v>786</v>
      </c>
      <c r="J77" s="859" t="s">
        <v>750</v>
      </c>
      <c r="K77" s="860" t="n">
        <v>0.12</v>
      </c>
      <c r="L77" s="896" t="s">
        <v>644</v>
      </c>
      <c r="M77" s="896" t="s">
        <v>787</v>
      </c>
      <c r="N77" s="862" t="str">
        <f aca="false">L77&amp;M77</f>
        <v>大阪府豊中市</v>
      </c>
      <c r="O77" s="861" t="n">
        <v>10.84</v>
      </c>
      <c r="P77" s="861" t="n">
        <v>10.66</v>
      </c>
      <c r="Q77" s="883" t="n">
        <v>10.54</v>
      </c>
      <c r="R77" s="826"/>
      <c r="S77" s="826"/>
    </row>
    <row r="78" s="825" customFormat="true" ht="13" hidden="false" customHeight="false" outlineLevel="0" collapsed="false">
      <c r="E78" s="135"/>
      <c r="G78" s="858" t="s">
        <v>526</v>
      </c>
      <c r="H78" s="858" t="s">
        <v>788</v>
      </c>
      <c r="J78" s="859" t="s">
        <v>750</v>
      </c>
      <c r="K78" s="860" t="n">
        <v>0.12</v>
      </c>
      <c r="L78" s="896" t="s">
        <v>644</v>
      </c>
      <c r="M78" s="896" t="s">
        <v>789</v>
      </c>
      <c r="N78" s="862" t="str">
        <f aca="false">L78&amp;M78</f>
        <v>大阪府池田市</v>
      </c>
      <c r="O78" s="861" t="n">
        <v>10.84</v>
      </c>
      <c r="P78" s="861" t="n">
        <v>10.66</v>
      </c>
      <c r="Q78" s="883" t="n">
        <v>10.54</v>
      </c>
      <c r="R78" s="826"/>
      <c r="S78" s="826"/>
    </row>
    <row r="79" s="825" customFormat="true" ht="13" hidden="false" customHeight="false" outlineLevel="0" collapsed="false">
      <c r="E79" s="135"/>
      <c r="G79" s="858" t="s">
        <v>526</v>
      </c>
      <c r="H79" s="858" t="s">
        <v>790</v>
      </c>
      <c r="J79" s="859" t="s">
        <v>750</v>
      </c>
      <c r="K79" s="860" t="n">
        <v>0.12</v>
      </c>
      <c r="L79" s="896" t="s">
        <v>644</v>
      </c>
      <c r="M79" s="896" t="s">
        <v>791</v>
      </c>
      <c r="N79" s="862" t="str">
        <f aca="false">L79&amp;M79</f>
        <v>大阪府吹田市</v>
      </c>
      <c r="O79" s="861" t="n">
        <v>10.84</v>
      </c>
      <c r="P79" s="861" t="n">
        <v>10.66</v>
      </c>
      <c r="Q79" s="883" t="n">
        <v>10.54</v>
      </c>
      <c r="R79" s="826"/>
      <c r="S79" s="826"/>
    </row>
    <row r="80" s="825" customFormat="true" ht="13" hidden="false" customHeight="false" outlineLevel="0" collapsed="false">
      <c r="E80" s="135"/>
      <c r="G80" s="858" t="s">
        <v>526</v>
      </c>
      <c r="H80" s="858" t="s">
        <v>792</v>
      </c>
      <c r="J80" s="859" t="s">
        <v>750</v>
      </c>
      <c r="K80" s="860" t="n">
        <v>0.12</v>
      </c>
      <c r="L80" s="896" t="s">
        <v>644</v>
      </c>
      <c r="M80" s="896" t="s">
        <v>793</v>
      </c>
      <c r="N80" s="862" t="str">
        <f aca="false">L80&amp;M80</f>
        <v>大阪府高槻市</v>
      </c>
      <c r="O80" s="861" t="n">
        <v>10.84</v>
      </c>
      <c r="P80" s="861" t="n">
        <v>10.66</v>
      </c>
      <c r="Q80" s="883" t="n">
        <v>10.54</v>
      </c>
      <c r="R80" s="826"/>
      <c r="S80" s="826"/>
    </row>
    <row r="81" s="825" customFormat="true" ht="13" hidden="false" customHeight="false" outlineLevel="0" collapsed="false">
      <c r="E81" s="135"/>
      <c r="G81" s="858" t="s">
        <v>526</v>
      </c>
      <c r="H81" s="858" t="s">
        <v>794</v>
      </c>
      <c r="J81" s="859" t="s">
        <v>750</v>
      </c>
      <c r="K81" s="860" t="n">
        <v>0.12</v>
      </c>
      <c r="L81" s="896" t="s">
        <v>644</v>
      </c>
      <c r="M81" s="896" t="s">
        <v>795</v>
      </c>
      <c r="N81" s="862" t="str">
        <f aca="false">L81&amp;M81</f>
        <v>大阪府寝屋川市</v>
      </c>
      <c r="O81" s="861" t="n">
        <v>10.84</v>
      </c>
      <c r="P81" s="861" t="n">
        <v>10.66</v>
      </c>
      <c r="Q81" s="883" t="n">
        <v>10.54</v>
      </c>
      <c r="R81" s="826"/>
      <c r="S81" s="826"/>
    </row>
    <row r="82" s="825" customFormat="true" ht="13" hidden="false" customHeight="false" outlineLevel="0" collapsed="false">
      <c r="E82" s="135"/>
      <c r="G82" s="858" t="s">
        <v>526</v>
      </c>
      <c r="H82" s="858" t="s">
        <v>796</v>
      </c>
      <c r="J82" s="859" t="s">
        <v>750</v>
      </c>
      <c r="K82" s="860" t="n">
        <v>0.12</v>
      </c>
      <c r="L82" s="896" t="s">
        <v>644</v>
      </c>
      <c r="M82" s="896" t="s">
        <v>797</v>
      </c>
      <c r="N82" s="862" t="str">
        <f aca="false">L82&amp;M82</f>
        <v>大阪府箕面市</v>
      </c>
      <c r="O82" s="861" t="n">
        <v>10.84</v>
      </c>
      <c r="P82" s="861" t="n">
        <v>10.66</v>
      </c>
      <c r="Q82" s="883" t="n">
        <v>10.54</v>
      </c>
      <c r="R82" s="826"/>
      <c r="S82" s="826"/>
    </row>
    <row r="83" s="825" customFormat="true" ht="13.5" hidden="false" customHeight="false" outlineLevel="0" collapsed="false">
      <c r="E83" s="135"/>
      <c r="G83" s="858" t="s">
        <v>526</v>
      </c>
      <c r="H83" s="858" t="s">
        <v>798</v>
      </c>
      <c r="J83" s="876" t="s">
        <v>750</v>
      </c>
      <c r="K83" s="877" t="n">
        <v>0.12</v>
      </c>
      <c r="L83" s="897" t="s">
        <v>649</v>
      </c>
      <c r="M83" s="897" t="s">
        <v>799</v>
      </c>
      <c r="N83" s="879" t="str">
        <f aca="false">L83&amp;M83</f>
        <v>兵庫県神戸市</v>
      </c>
      <c r="O83" s="878" t="n">
        <v>10.84</v>
      </c>
      <c r="P83" s="878" t="n">
        <v>10.66</v>
      </c>
      <c r="Q83" s="885" t="n">
        <v>10.54</v>
      </c>
      <c r="R83" s="826"/>
      <c r="S83" s="826"/>
    </row>
    <row r="84" s="825" customFormat="true" ht="13" hidden="false" customHeight="false" outlineLevel="0" collapsed="false">
      <c r="E84" s="135"/>
      <c r="G84" s="858" t="s">
        <v>526</v>
      </c>
      <c r="H84" s="858" t="s">
        <v>800</v>
      </c>
      <c r="J84" s="845" t="s">
        <v>801</v>
      </c>
      <c r="K84" s="846" t="n">
        <v>0.1</v>
      </c>
      <c r="L84" s="895" t="s">
        <v>567</v>
      </c>
      <c r="M84" s="895" t="s">
        <v>802</v>
      </c>
      <c r="N84" s="847" t="str">
        <f aca="false">L84&amp;M84</f>
        <v>茨城県水戸市</v>
      </c>
      <c r="O84" s="848" t="n">
        <v>10.7</v>
      </c>
      <c r="P84" s="847" t="n">
        <v>10.55</v>
      </c>
      <c r="Q84" s="882" t="n">
        <v>10.45</v>
      </c>
      <c r="R84" s="826"/>
      <c r="S84" s="826"/>
    </row>
    <row r="85" s="825" customFormat="true" ht="13" hidden="false" customHeight="false" outlineLevel="0" collapsed="false">
      <c r="E85" s="135"/>
      <c r="G85" s="858" t="s">
        <v>526</v>
      </c>
      <c r="H85" s="858" t="s">
        <v>803</v>
      </c>
      <c r="J85" s="859" t="s">
        <v>801</v>
      </c>
      <c r="K85" s="860" t="n">
        <v>0.1</v>
      </c>
      <c r="L85" s="896" t="s">
        <v>567</v>
      </c>
      <c r="M85" s="896" t="s">
        <v>804</v>
      </c>
      <c r="N85" s="862" t="str">
        <f aca="false">L85&amp;M85</f>
        <v>茨城県日立市</v>
      </c>
      <c r="O85" s="863" t="n">
        <v>10.7</v>
      </c>
      <c r="P85" s="861" t="n">
        <v>10.55</v>
      </c>
      <c r="Q85" s="883" t="n">
        <v>10.45</v>
      </c>
      <c r="R85" s="826"/>
      <c r="S85" s="826"/>
    </row>
    <row r="86" s="825" customFormat="true" ht="13" hidden="false" customHeight="false" outlineLevel="0" collapsed="false">
      <c r="E86" s="135"/>
      <c r="G86" s="858" t="s">
        <v>526</v>
      </c>
      <c r="H86" s="858" t="s">
        <v>805</v>
      </c>
      <c r="J86" s="859" t="s">
        <v>801</v>
      </c>
      <c r="K86" s="860" t="n">
        <v>0.1</v>
      </c>
      <c r="L86" s="896" t="s">
        <v>567</v>
      </c>
      <c r="M86" s="896" t="s">
        <v>806</v>
      </c>
      <c r="N86" s="862" t="str">
        <f aca="false">L86&amp;M86</f>
        <v>茨城県龍ケ崎市</v>
      </c>
      <c r="O86" s="863" t="n">
        <v>10.7</v>
      </c>
      <c r="P86" s="861" t="n">
        <v>10.55</v>
      </c>
      <c r="Q86" s="883" t="n">
        <v>10.45</v>
      </c>
      <c r="R86" s="826"/>
      <c r="S86" s="826"/>
    </row>
    <row r="87" s="825" customFormat="true" ht="13" hidden="false" customHeight="false" outlineLevel="0" collapsed="false">
      <c r="E87" s="135"/>
      <c r="G87" s="858" t="s">
        <v>526</v>
      </c>
      <c r="H87" s="858" t="s">
        <v>807</v>
      </c>
      <c r="J87" s="859" t="s">
        <v>801</v>
      </c>
      <c r="K87" s="860" t="n">
        <v>0.1</v>
      </c>
      <c r="L87" s="896" t="s">
        <v>567</v>
      </c>
      <c r="M87" s="896" t="s">
        <v>808</v>
      </c>
      <c r="N87" s="862" t="str">
        <f aca="false">L87&amp;M87</f>
        <v>茨城県取手市</v>
      </c>
      <c r="O87" s="863" t="n">
        <v>10.7</v>
      </c>
      <c r="P87" s="861" t="n">
        <v>10.55</v>
      </c>
      <c r="Q87" s="883" t="n">
        <v>10.45</v>
      </c>
      <c r="R87" s="826"/>
      <c r="S87" s="826"/>
    </row>
    <row r="88" s="825" customFormat="true" ht="13" hidden="false" customHeight="false" outlineLevel="0" collapsed="false">
      <c r="E88" s="135"/>
      <c r="G88" s="858" t="s">
        <v>526</v>
      </c>
      <c r="H88" s="858" t="s">
        <v>809</v>
      </c>
      <c r="J88" s="859" t="s">
        <v>801</v>
      </c>
      <c r="K88" s="860" t="n">
        <v>0.1</v>
      </c>
      <c r="L88" s="896" t="s">
        <v>567</v>
      </c>
      <c r="M88" s="896" t="s">
        <v>810</v>
      </c>
      <c r="N88" s="862" t="str">
        <f aca="false">L88&amp;M88</f>
        <v>茨城県つくば市</v>
      </c>
      <c r="O88" s="863" t="n">
        <v>10.7</v>
      </c>
      <c r="P88" s="861" t="n">
        <v>10.55</v>
      </c>
      <c r="Q88" s="883" t="n">
        <v>10.45</v>
      </c>
      <c r="R88" s="826"/>
      <c r="S88" s="826"/>
    </row>
    <row r="89" s="825" customFormat="true" ht="13" hidden="false" customHeight="false" outlineLevel="0" collapsed="false">
      <c r="E89" s="135"/>
      <c r="G89" s="858" t="s">
        <v>526</v>
      </c>
      <c r="H89" s="858" t="s">
        <v>811</v>
      </c>
      <c r="J89" s="859" t="s">
        <v>801</v>
      </c>
      <c r="K89" s="860" t="n">
        <v>0.1</v>
      </c>
      <c r="L89" s="896" t="s">
        <v>567</v>
      </c>
      <c r="M89" s="896" t="s">
        <v>812</v>
      </c>
      <c r="N89" s="862" t="str">
        <f aca="false">L89&amp;M89</f>
        <v>茨城県守谷市</v>
      </c>
      <c r="O89" s="863" t="n">
        <v>10.7</v>
      </c>
      <c r="P89" s="861" t="n">
        <v>10.55</v>
      </c>
      <c r="Q89" s="883" t="n">
        <v>10.45</v>
      </c>
      <c r="R89" s="826"/>
      <c r="S89" s="826"/>
    </row>
    <row r="90" s="825" customFormat="true" ht="13" hidden="false" customHeight="false" outlineLevel="0" collapsed="false">
      <c r="E90" s="135"/>
      <c r="G90" s="858" t="s">
        <v>526</v>
      </c>
      <c r="H90" s="858" t="s">
        <v>813</v>
      </c>
      <c r="J90" s="859" t="s">
        <v>801</v>
      </c>
      <c r="K90" s="860" t="n">
        <v>0.1</v>
      </c>
      <c r="L90" s="896" t="s">
        <v>579</v>
      </c>
      <c r="M90" s="896" t="s">
        <v>814</v>
      </c>
      <c r="N90" s="862" t="str">
        <f aca="false">L90&amp;M90</f>
        <v>埼玉県新座市</v>
      </c>
      <c r="O90" s="863" t="n">
        <v>10.7</v>
      </c>
      <c r="P90" s="861" t="n">
        <v>10.55</v>
      </c>
      <c r="Q90" s="883" t="n">
        <v>10.45</v>
      </c>
      <c r="R90" s="826"/>
      <c r="S90" s="826"/>
    </row>
    <row r="91" s="825" customFormat="true" ht="13" hidden="false" customHeight="false" outlineLevel="0" collapsed="false">
      <c r="E91" s="135"/>
      <c r="G91" s="858" t="s">
        <v>526</v>
      </c>
      <c r="H91" s="858" t="s">
        <v>815</v>
      </c>
      <c r="J91" s="859" t="s">
        <v>801</v>
      </c>
      <c r="K91" s="860" t="n">
        <v>0.1</v>
      </c>
      <c r="L91" s="896" t="s">
        <v>579</v>
      </c>
      <c r="M91" s="896" t="s">
        <v>816</v>
      </c>
      <c r="N91" s="862" t="str">
        <f aca="false">L91&amp;M91</f>
        <v>埼玉県ふじみ野市</v>
      </c>
      <c r="O91" s="863" t="n">
        <v>10.7</v>
      </c>
      <c r="P91" s="861" t="n">
        <v>10.55</v>
      </c>
      <c r="Q91" s="883" t="n">
        <v>10.45</v>
      </c>
      <c r="R91" s="826"/>
      <c r="S91" s="826"/>
    </row>
    <row r="92" s="825" customFormat="true" ht="13" hidden="false" customHeight="false" outlineLevel="0" collapsed="false">
      <c r="E92" s="135"/>
      <c r="G92" s="858" t="s">
        <v>526</v>
      </c>
      <c r="H92" s="858" t="s">
        <v>817</v>
      </c>
      <c r="J92" s="859" t="s">
        <v>801</v>
      </c>
      <c r="K92" s="860" t="n">
        <v>0.1</v>
      </c>
      <c r="L92" s="896" t="s">
        <v>583</v>
      </c>
      <c r="M92" s="896" t="s">
        <v>818</v>
      </c>
      <c r="N92" s="862" t="str">
        <f aca="false">L92&amp;M92</f>
        <v>千葉県市川市</v>
      </c>
      <c r="O92" s="863" t="n">
        <v>10.7</v>
      </c>
      <c r="P92" s="861" t="n">
        <v>10.55</v>
      </c>
      <c r="Q92" s="883" t="n">
        <v>10.45</v>
      </c>
      <c r="R92" s="826"/>
      <c r="S92" s="826"/>
    </row>
    <row r="93" s="825" customFormat="true" ht="13" hidden="false" customHeight="false" outlineLevel="0" collapsed="false">
      <c r="E93" s="135"/>
      <c r="G93" s="858" t="s">
        <v>526</v>
      </c>
      <c r="H93" s="858" t="s">
        <v>819</v>
      </c>
      <c r="J93" s="859" t="s">
        <v>801</v>
      </c>
      <c r="K93" s="860" t="n">
        <v>0.1</v>
      </c>
      <c r="L93" s="896" t="s">
        <v>583</v>
      </c>
      <c r="M93" s="896" t="s">
        <v>820</v>
      </c>
      <c r="N93" s="862" t="str">
        <f aca="false">L93&amp;M93</f>
        <v>千葉県松戸市</v>
      </c>
      <c r="O93" s="863" t="n">
        <v>10.7</v>
      </c>
      <c r="P93" s="861" t="n">
        <v>10.55</v>
      </c>
      <c r="Q93" s="883" t="n">
        <v>10.45</v>
      </c>
      <c r="R93" s="826"/>
      <c r="S93" s="826"/>
    </row>
    <row r="94" s="825" customFormat="true" ht="13" hidden="false" customHeight="false" outlineLevel="0" collapsed="false">
      <c r="E94" s="135"/>
      <c r="G94" s="858" t="s">
        <v>526</v>
      </c>
      <c r="H94" s="858" t="s">
        <v>821</v>
      </c>
      <c r="J94" s="859" t="s">
        <v>801</v>
      </c>
      <c r="K94" s="860" t="n">
        <v>0.1</v>
      </c>
      <c r="L94" s="896" t="s">
        <v>583</v>
      </c>
      <c r="M94" s="896" t="s">
        <v>822</v>
      </c>
      <c r="N94" s="862" t="str">
        <f aca="false">L94&amp;M94</f>
        <v>千葉県佐倉市</v>
      </c>
      <c r="O94" s="863" t="n">
        <v>10.7</v>
      </c>
      <c r="P94" s="861" t="n">
        <v>10.55</v>
      </c>
      <c r="Q94" s="883" t="n">
        <v>10.45</v>
      </c>
      <c r="R94" s="826"/>
      <c r="S94" s="826"/>
    </row>
    <row r="95" s="825" customFormat="true" ht="13" hidden="false" customHeight="false" outlineLevel="0" collapsed="false">
      <c r="E95" s="135"/>
      <c r="G95" s="858" t="s">
        <v>526</v>
      </c>
      <c r="H95" s="858" t="s">
        <v>823</v>
      </c>
      <c r="J95" s="859" t="s">
        <v>801</v>
      </c>
      <c r="K95" s="860" t="n">
        <v>0.1</v>
      </c>
      <c r="L95" s="896" t="s">
        <v>583</v>
      </c>
      <c r="M95" s="896" t="s">
        <v>824</v>
      </c>
      <c r="N95" s="862" t="str">
        <f aca="false">L95&amp;M95</f>
        <v>千葉県市原市</v>
      </c>
      <c r="O95" s="863" t="n">
        <v>10.7</v>
      </c>
      <c r="P95" s="861" t="n">
        <v>10.55</v>
      </c>
      <c r="Q95" s="883" t="n">
        <v>10.45</v>
      </c>
      <c r="R95" s="826"/>
      <c r="S95" s="826"/>
    </row>
    <row r="96" s="825" customFormat="true" ht="13" hidden="false" customHeight="false" outlineLevel="0" collapsed="false">
      <c r="E96" s="135"/>
      <c r="G96" s="858" t="s">
        <v>526</v>
      </c>
      <c r="H96" s="858" t="s">
        <v>825</v>
      </c>
      <c r="J96" s="859" t="s">
        <v>801</v>
      </c>
      <c r="K96" s="860" t="n">
        <v>0.1</v>
      </c>
      <c r="L96" s="896" t="s">
        <v>583</v>
      </c>
      <c r="M96" s="896" t="s">
        <v>826</v>
      </c>
      <c r="N96" s="862" t="str">
        <f aca="false">L96&amp;M96</f>
        <v>千葉県八千代市</v>
      </c>
      <c r="O96" s="863" t="n">
        <v>10.7</v>
      </c>
      <c r="P96" s="861" t="n">
        <v>10.55</v>
      </c>
      <c r="Q96" s="883" t="n">
        <v>10.45</v>
      </c>
      <c r="R96" s="826"/>
      <c r="S96" s="826"/>
    </row>
    <row r="97" s="825" customFormat="true" ht="13" hidden="false" customHeight="false" outlineLevel="0" collapsed="false">
      <c r="E97" s="135"/>
      <c r="G97" s="858" t="s">
        <v>526</v>
      </c>
      <c r="H97" s="858" t="s">
        <v>827</v>
      </c>
      <c r="J97" s="859" t="s">
        <v>801</v>
      </c>
      <c r="K97" s="860" t="n">
        <v>0.1</v>
      </c>
      <c r="L97" s="896" t="s">
        <v>583</v>
      </c>
      <c r="M97" s="896" t="s">
        <v>828</v>
      </c>
      <c r="N97" s="862" t="str">
        <f aca="false">L97&amp;M97</f>
        <v>千葉県四街道市</v>
      </c>
      <c r="O97" s="863" t="n">
        <v>10.7</v>
      </c>
      <c r="P97" s="861" t="n">
        <v>10.55</v>
      </c>
      <c r="Q97" s="883" t="n">
        <v>10.45</v>
      </c>
      <c r="R97" s="826"/>
      <c r="S97" s="826"/>
    </row>
    <row r="98" s="825" customFormat="true" ht="13" hidden="false" customHeight="false" outlineLevel="0" collapsed="false">
      <c r="E98" s="135"/>
      <c r="G98" s="858" t="s">
        <v>526</v>
      </c>
      <c r="H98" s="858" t="s">
        <v>829</v>
      </c>
      <c r="J98" s="859" t="s">
        <v>801</v>
      </c>
      <c r="K98" s="860" t="n">
        <v>0.1</v>
      </c>
      <c r="L98" s="896" t="s">
        <v>583</v>
      </c>
      <c r="M98" s="896" t="s">
        <v>830</v>
      </c>
      <c r="N98" s="862" t="str">
        <f aca="false">L98&amp;M98</f>
        <v>千葉県印西市</v>
      </c>
      <c r="O98" s="863" t="n">
        <v>10.7</v>
      </c>
      <c r="P98" s="861" t="n">
        <v>10.55</v>
      </c>
      <c r="Q98" s="883" t="n">
        <v>10.45</v>
      </c>
      <c r="R98" s="826"/>
      <c r="S98" s="826"/>
    </row>
    <row r="99" s="825" customFormat="true" ht="13" hidden="false" customHeight="false" outlineLevel="0" collapsed="false">
      <c r="E99" s="135"/>
      <c r="G99" s="858" t="s">
        <v>526</v>
      </c>
      <c r="H99" s="858" t="s">
        <v>831</v>
      </c>
      <c r="J99" s="859" t="s">
        <v>801</v>
      </c>
      <c r="K99" s="860" t="n">
        <v>0.1</v>
      </c>
      <c r="L99" s="896" t="s">
        <v>583</v>
      </c>
      <c r="M99" s="896" t="s">
        <v>832</v>
      </c>
      <c r="N99" s="862" t="str">
        <f aca="false">L99&amp;M99</f>
        <v>千葉県栄町</v>
      </c>
      <c r="O99" s="863" t="n">
        <v>10.7</v>
      </c>
      <c r="P99" s="861" t="n">
        <v>10.55</v>
      </c>
      <c r="Q99" s="883" t="n">
        <v>10.45</v>
      </c>
      <c r="R99" s="826"/>
      <c r="S99" s="826"/>
    </row>
    <row r="100" s="825" customFormat="true" ht="13" hidden="false" customHeight="false" outlineLevel="0" collapsed="false">
      <c r="E100" s="135"/>
      <c r="G100" s="858" t="s">
        <v>526</v>
      </c>
      <c r="H100" s="858" t="s">
        <v>833</v>
      </c>
      <c r="J100" s="859" t="s">
        <v>801</v>
      </c>
      <c r="K100" s="860" t="n">
        <v>0.1</v>
      </c>
      <c r="L100" s="896" t="s">
        <v>529</v>
      </c>
      <c r="M100" s="896" t="s">
        <v>834</v>
      </c>
      <c r="N100" s="862" t="str">
        <f aca="false">L100&amp;M100</f>
        <v>東京都福生市</v>
      </c>
      <c r="O100" s="863" t="n">
        <v>10.7</v>
      </c>
      <c r="P100" s="861" t="n">
        <v>10.55</v>
      </c>
      <c r="Q100" s="883" t="n">
        <v>10.45</v>
      </c>
      <c r="R100" s="826"/>
      <c r="S100" s="826"/>
    </row>
    <row r="101" s="825" customFormat="true" ht="13" hidden="false" customHeight="false" outlineLevel="0" collapsed="false">
      <c r="E101" s="135"/>
      <c r="G101" s="858" t="s">
        <v>526</v>
      </c>
      <c r="H101" s="858" t="s">
        <v>835</v>
      </c>
      <c r="J101" s="859" t="s">
        <v>801</v>
      </c>
      <c r="K101" s="860" t="n">
        <v>0.1</v>
      </c>
      <c r="L101" s="896" t="s">
        <v>529</v>
      </c>
      <c r="M101" s="896" t="s">
        <v>836</v>
      </c>
      <c r="N101" s="862" t="str">
        <f aca="false">L101&amp;M101</f>
        <v>東京都あきる野市</v>
      </c>
      <c r="O101" s="863" t="n">
        <v>10.7</v>
      </c>
      <c r="P101" s="861" t="n">
        <v>10.55</v>
      </c>
      <c r="Q101" s="883" t="n">
        <v>10.45</v>
      </c>
      <c r="R101" s="826"/>
      <c r="S101" s="826"/>
    </row>
    <row r="102" s="825" customFormat="true" ht="13" hidden="false" customHeight="false" outlineLevel="0" collapsed="false">
      <c r="E102" s="135"/>
      <c r="G102" s="858" t="s">
        <v>526</v>
      </c>
      <c r="H102" s="858" t="s">
        <v>837</v>
      </c>
      <c r="J102" s="859" t="s">
        <v>801</v>
      </c>
      <c r="K102" s="860" t="n">
        <v>0.1</v>
      </c>
      <c r="L102" s="896" t="s">
        <v>529</v>
      </c>
      <c r="M102" s="896" t="s">
        <v>838</v>
      </c>
      <c r="N102" s="862" t="str">
        <f aca="false">L102&amp;M102</f>
        <v>東京都日の出町</v>
      </c>
      <c r="O102" s="863" t="n">
        <v>10.7</v>
      </c>
      <c r="P102" s="861" t="n">
        <v>10.55</v>
      </c>
      <c r="Q102" s="883" t="n">
        <v>10.45</v>
      </c>
      <c r="R102" s="826"/>
      <c r="S102" s="826"/>
    </row>
    <row r="103" s="825" customFormat="true" ht="13" hidden="false" customHeight="false" outlineLevel="0" collapsed="false">
      <c r="E103" s="135"/>
      <c r="G103" s="858" t="s">
        <v>526</v>
      </c>
      <c r="H103" s="858" t="s">
        <v>839</v>
      </c>
      <c r="J103" s="859" t="s">
        <v>801</v>
      </c>
      <c r="K103" s="860" t="n">
        <v>0.1</v>
      </c>
      <c r="L103" s="896" t="s">
        <v>590</v>
      </c>
      <c r="M103" s="896" t="s">
        <v>840</v>
      </c>
      <c r="N103" s="862" t="str">
        <f aca="false">L103&amp;M103</f>
        <v>神奈川県横須賀市</v>
      </c>
      <c r="O103" s="863" t="n">
        <v>10.7</v>
      </c>
      <c r="P103" s="861" t="n">
        <v>10.55</v>
      </c>
      <c r="Q103" s="883" t="n">
        <v>10.45</v>
      </c>
      <c r="R103" s="826"/>
      <c r="S103" s="826"/>
    </row>
    <row r="104" s="825" customFormat="true" ht="13" hidden="false" customHeight="false" outlineLevel="0" collapsed="false">
      <c r="E104" s="135"/>
      <c r="G104" s="858" t="s">
        <v>526</v>
      </c>
      <c r="H104" s="858" t="s">
        <v>841</v>
      </c>
      <c r="J104" s="859" t="s">
        <v>801</v>
      </c>
      <c r="K104" s="860" t="n">
        <v>0.1</v>
      </c>
      <c r="L104" s="896" t="s">
        <v>590</v>
      </c>
      <c r="M104" s="896" t="s">
        <v>842</v>
      </c>
      <c r="N104" s="862" t="str">
        <f aca="false">L104&amp;M104</f>
        <v>神奈川県平塚市</v>
      </c>
      <c r="O104" s="863" t="n">
        <v>10.7</v>
      </c>
      <c r="P104" s="861" t="n">
        <v>10.55</v>
      </c>
      <c r="Q104" s="883" t="n">
        <v>10.45</v>
      </c>
      <c r="R104" s="826"/>
      <c r="S104" s="826"/>
    </row>
    <row r="105" s="825" customFormat="true" ht="13" hidden="false" customHeight="false" outlineLevel="0" collapsed="false">
      <c r="E105" s="135"/>
      <c r="G105" s="858" t="s">
        <v>526</v>
      </c>
      <c r="H105" s="858" t="s">
        <v>843</v>
      </c>
      <c r="J105" s="859" t="s">
        <v>801</v>
      </c>
      <c r="K105" s="860" t="n">
        <v>0.1</v>
      </c>
      <c r="L105" s="896" t="s">
        <v>590</v>
      </c>
      <c r="M105" s="896" t="s">
        <v>844</v>
      </c>
      <c r="N105" s="862" t="str">
        <f aca="false">L105&amp;M105</f>
        <v>神奈川県小田原市</v>
      </c>
      <c r="O105" s="863" t="n">
        <v>10.7</v>
      </c>
      <c r="P105" s="861" t="n">
        <v>10.55</v>
      </c>
      <c r="Q105" s="883" t="n">
        <v>10.45</v>
      </c>
      <c r="R105" s="826"/>
      <c r="S105" s="826"/>
    </row>
    <row r="106" s="825" customFormat="true" ht="13" hidden="false" customHeight="false" outlineLevel="0" collapsed="false">
      <c r="E106" s="135"/>
      <c r="G106" s="858" t="s">
        <v>526</v>
      </c>
      <c r="H106" s="858" t="s">
        <v>845</v>
      </c>
      <c r="J106" s="859" t="s">
        <v>801</v>
      </c>
      <c r="K106" s="860" t="n">
        <v>0.1</v>
      </c>
      <c r="L106" s="896" t="s">
        <v>590</v>
      </c>
      <c r="M106" s="896" t="s">
        <v>846</v>
      </c>
      <c r="N106" s="862" t="str">
        <f aca="false">L106&amp;M106</f>
        <v>神奈川県茅ヶ崎市</v>
      </c>
      <c r="O106" s="863" t="n">
        <v>10.7</v>
      </c>
      <c r="P106" s="861" t="n">
        <v>10.55</v>
      </c>
      <c r="Q106" s="883" t="n">
        <v>10.45</v>
      </c>
      <c r="R106" s="826"/>
      <c r="S106" s="826"/>
    </row>
    <row r="107" s="825" customFormat="true" ht="13" hidden="false" customHeight="false" outlineLevel="0" collapsed="false">
      <c r="E107" s="135"/>
      <c r="G107" s="858" t="s">
        <v>526</v>
      </c>
      <c r="H107" s="858" t="s">
        <v>847</v>
      </c>
      <c r="J107" s="859" t="s">
        <v>801</v>
      </c>
      <c r="K107" s="860" t="n">
        <v>0.1</v>
      </c>
      <c r="L107" s="896" t="s">
        <v>590</v>
      </c>
      <c r="M107" s="896" t="s">
        <v>848</v>
      </c>
      <c r="N107" s="862" t="str">
        <f aca="false">L107&amp;M107</f>
        <v>神奈川県大和市</v>
      </c>
      <c r="O107" s="863" t="n">
        <v>10.7</v>
      </c>
      <c r="P107" s="861" t="n">
        <v>10.55</v>
      </c>
      <c r="Q107" s="883" t="n">
        <v>10.45</v>
      </c>
      <c r="R107" s="826"/>
      <c r="S107" s="826"/>
    </row>
    <row r="108" s="825" customFormat="true" ht="13" hidden="false" customHeight="false" outlineLevel="0" collapsed="false">
      <c r="E108" s="135"/>
      <c r="G108" s="858" t="s">
        <v>526</v>
      </c>
      <c r="H108" s="858" t="s">
        <v>849</v>
      </c>
      <c r="J108" s="859" t="s">
        <v>801</v>
      </c>
      <c r="K108" s="860" t="n">
        <v>0.1</v>
      </c>
      <c r="L108" s="896" t="s">
        <v>590</v>
      </c>
      <c r="M108" s="896" t="s">
        <v>850</v>
      </c>
      <c r="N108" s="862" t="str">
        <f aca="false">L108&amp;M108</f>
        <v>神奈川県伊勢原市</v>
      </c>
      <c r="O108" s="863" t="n">
        <v>10.7</v>
      </c>
      <c r="P108" s="861" t="n">
        <v>10.55</v>
      </c>
      <c r="Q108" s="883" t="n">
        <v>10.45</v>
      </c>
      <c r="R108" s="826"/>
      <c r="S108" s="826"/>
    </row>
    <row r="109" s="825" customFormat="true" ht="13" hidden="false" customHeight="false" outlineLevel="0" collapsed="false">
      <c r="E109" s="135"/>
      <c r="G109" s="858" t="s">
        <v>526</v>
      </c>
      <c r="H109" s="858" t="s">
        <v>851</v>
      </c>
      <c r="J109" s="859" t="s">
        <v>801</v>
      </c>
      <c r="K109" s="860" t="n">
        <v>0.1</v>
      </c>
      <c r="L109" s="896" t="s">
        <v>590</v>
      </c>
      <c r="M109" s="896" t="s">
        <v>852</v>
      </c>
      <c r="N109" s="862" t="str">
        <f aca="false">L109&amp;M109</f>
        <v>神奈川県座間市</v>
      </c>
      <c r="O109" s="863" t="n">
        <v>10.7</v>
      </c>
      <c r="P109" s="861" t="n">
        <v>10.55</v>
      </c>
      <c r="Q109" s="883" t="n">
        <v>10.45</v>
      </c>
      <c r="R109" s="826"/>
      <c r="S109" s="826"/>
    </row>
    <row r="110" s="825" customFormat="true" ht="13" hidden="false" customHeight="false" outlineLevel="0" collapsed="false">
      <c r="E110" s="135"/>
      <c r="G110" s="858" t="s">
        <v>526</v>
      </c>
      <c r="H110" s="858" t="s">
        <v>853</v>
      </c>
      <c r="J110" s="859" t="s">
        <v>801</v>
      </c>
      <c r="K110" s="860" t="n">
        <v>0.1</v>
      </c>
      <c r="L110" s="896" t="s">
        <v>590</v>
      </c>
      <c r="M110" s="896" t="s">
        <v>854</v>
      </c>
      <c r="N110" s="862" t="str">
        <f aca="false">L110&amp;M110</f>
        <v>神奈川県綾瀬市</v>
      </c>
      <c r="O110" s="863" t="n">
        <v>10.7</v>
      </c>
      <c r="P110" s="861" t="n">
        <v>10.55</v>
      </c>
      <c r="Q110" s="883" t="n">
        <v>10.45</v>
      </c>
      <c r="R110" s="826"/>
      <c r="S110" s="826"/>
    </row>
    <row r="111" s="825" customFormat="true" ht="13" hidden="false" customHeight="false" outlineLevel="0" collapsed="false">
      <c r="E111" s="135"/>
      <c r="G111" s="858" t="s">
        <v>526</v>
      </c>
      <c r="H111" s="858" t="s">
        <v>855</v>
      </c>
      <c r="J111" s="859" t="s">
        <v>801</v>
      </c>
      <c r="K111" s="860" t="n">
        <v>0.1</v>
      </c>
      <c r="L111" s="896" t="s">
        <v>590</v>
      </c>
      <c r="M111" s="896" t="s">
        <v>856</v>
      </c>
      <c r="N111" s="862" t="str">
        <f aca="false">L111&amp;M111</f>
        <v>神奈川県寒川町</v>
      </c>
      <c r="O111" s="863" t="n">
        <v>10.7</v>
      </c>
      <c r="P111" s="861" t="n">
        <v>10.55</v>
      </c>
      <c r="Q111" s="883" t="n">
        <v>10.45</v>
      </c>
      <c r="R111" s="826"/>
      <c r="S111" s="826"/>
    </row>
    <row r="112" s="825" customFormat="true" ht="13" hidden="false" customHeight="false" outlineLevel="0" collapsed="false">
      <c r="E112" s="135"/>
      <c r="G112" s="858" t="s">
        <v>526</v>
      </c>
      <c r="H112" s="858" t="s">
        <v>857</v>
      </c>
      <c r="J112" s="859" t="s">
        <v>801</v>
      </c>
      <c r="K112" s="860" t="n">
        <v>0.1</v>
      </c>
      <c r="L112" s="896" t="s">
        <v>590</v>
      </c>
      <c r="M112" s="896" t="s">
        <v>858</v>
      </c>
      <c r="N112" s="862" t="str">
        <f aca="false">L112&amp;M112</f>
        <v>神奈川県愛川町</v>
      </c>
      <c r="O112" s="863" t="n">
        <v>10.7</v>
      </c>
      <c r="P112" s="861" t="n">
        <v>10.55</v>
      </c>
      <c r="Q112" s="883" t="n">
        <v>10.45</v>
      </c>
      <c r="R112" s="826"/>
      <c r="S112" s="826"/>
    </row>
    <row r="113" s="825" customFormat="true" ht="13" hidden="false" customHeight="false" outlineLevel="0" collapsed="false">
      <c r="E113" s="135"/>
      <c r="G113" s="858" t="s">
        <v>526</v>
      </c>
      <c r="H113" s="858" t="s">
        <v>859</v>
      </c>
      <c r="J113" s="859" t="s">
        <v>801</v>
      </c>
      <c r="K113" s="860" t="n">
        <v>0.1</v>
      </c>
      <c r="L113" s="896" t="s">
        <v>626</v>
      </c>
      <c r="M113" s="896" t="s">
        <v>860</v>
      </c>
      <c r="N113" s="862" t="str">
        <f aca="false">L113&amp;M113</f>
        <v>愛知県みよし市</v>
      </c>
      <c r="O113" s="863" t="n">
        <v>10.7</v>
      </c>
      <c r="P113" s="861" t="n">
        <v>10.55</v>
      </c>
      <c r="Q113" s="883" t="n">
        <v>10.45</v>
      </c>
      <c r="R113" s="826"/>
      <c r="S113" s="826"/>
    </row>
    <row r="114" s="825" customFormat="true" ht="13" hidden="false" customHeight="false" outlineLevel="0" collapsed="false">
      <c r="E114" s="135"/>
      <c r="G114" s="858" t="s">
        <v>526</v>
      </c>
      <c r="H114" s="858" t="s">
        <v>861</v>
      </c>
      <c r="J114" s="859" t="s">
        <v>801</v>
      </c>
      <c r="K114" s="860" t="n">
        <v>0.1</v>
      </c>
      <c r="L114" s="896" t="s">
        <v>635</v>
      </c>
      <c r="M114" s="896" t="s">
        <v>862</v>
      </c>
      <c r="N114" s="862" t="str">
        <f aca="false">L114&amp;M114</f>
        <v>滋賀県大津市</v>
      </c>
      <c r="O114" s="863" t="n">
        <v>10.7</v>
      </c>
      <c r="P114" s="861" t="n">
        <v>10.55</v>
      </c>
      <c r="Q114" s="883" t="n">
        <v>10.45</v>
      </c>
      <c r="R114" s="826"/>
      <c r="S114" s="826"/>
    </row>
    <row r="115" s="825" customFormat="true" ht="13" hidden="false" customHeight="false" outlineLevel="0" collapsed="false">
      <c r="E115" s="135"/>
      <c r="G115" s="858" t="s">
        <v>526</v>
      </c>
      <c r="H115" s="858" t="s">
        <v>863</v>
      </c>
      <c r="J115" s="859" t="s">
        <v>801</v>
      </c>
      <c r="K115" s="860" t="n">
        <v>0.1</v>
      </c>
      <c r="L115" s="896" t="s">
        <v>635</v>
      </c>
      <c r="M115" s="896" t="s">
        <v>864</v>
      </c>
      <c r="N115" s="862" t="str">
        <f aca="false">L115&amp;M115</f>
        <v>滋賀県草津市</v>
      </c>
      <c r="O115" s="863" t="n">
        <v>10.7</v>
      </c>
      <c r="P115" s="861" t="n">
        <v>10.55</v>
      </c>
      <c r="Q115" s="883" t="n">
        <v>10.45</v>
      </c>
      <c r="R115" s="826"/>
      <c r="S115" s="826"/>
    </row>
    <row r="116" s="825" customFormat="true" ht="13" hidden="false" customHeight="false" outlineLevel="0" collapsed="false">
      <c r="E116" s="135"/>
      <c r="G116" s="858" t="s">
        <v>526</v>
      </c>
      <c r="H116" s="858" t="s">
        <v>865</v>
      </c>
      <c r="J116" s="859" t="s">
        <v>801</v>
      </c>
      <c r="K116" s="860" t="n">
        <v>0.1</v>
      </c>
      <c r="L116" s="896" t="s">
        <v>635</v>
      </c>
      <c r="M116" s="896" t="s">
        <v>866</v>
      </c>
      <c r="N116" s="862" t="str">
        <f aca="false">L116&amp;M116</f>
        <v>滋賀県栗東市</v>
      </c>
      <c r="O116" s="863" t="n">
        <v>10.7</v>
      </c>
      <c r="P116" s="861" t="n">
        <v>10.55</v>
      </c>
      <c r="Q116" s="883" t="n">
        <v>10.45</v>
      </c>
      <c r="R116" s="826"/>
      <c r="S116" s="826"/>
    </row>
    <row r="117" s="825" customFormat="true" ht="13" hidden="false" customHeight="false" outlineLevel="0" collapsed="false">
      <c r="E117" s="135"/>
      <c r="G117" s="858" t="s">
        <v>526</v>
      </c>
      <c r="H117" s="858" t="s">
        <v>867</v>
      </c>
      <c r="J117" s="859" t="s">
        <v>801</v>
      </c>
      <c r="K117" s="860" t="n">
        <v>0.1</v>
      </c>
      <c r="L117" s="896" t="s">
        <v>639</v>
      </c>
      <c r="M117" s="896" t="s">
        <v>868</v>
      </c>
      <c r="N117" s="862" t="str">
        <f aca="false">L117&amp;M117</f>
        <v>京都府京都市</v>
      </c>
      <c r="O117" s="863" t="n">
        <v>10.7</v>
      </c>
      <c r="P117" s="861" t="n">
        <v>10.55</v>
      </c>
      <c r="Q117" s="883" t="n">
        <v>10.45</v>
      </c>
      <c r="R117" s="826"/>
      <c r="S117" s="826"/>
    </row>
    <row r="118" s="825" customFormat="true" ht="13" hidden="false" customHeight="false" outlineLevel="0" collapsed="false">
      <c r="E118" s="135"/>
      <c r="G118" s="858" t="s">
        <v>526</v>
      </c>
      <c r="H118" s="858" t="s">
        <v>869</v>
      </c>
      <c r="J118" s="859" t="s">
        <v>801</v>
      </c>
      <c r="K118" s="860" t="n">
        <v>0.1</v>
      </c>
      <c r="L118" s="896" t="s">
        <v>644</v>
      </c>
      <c r="M118" s="896" t="s">
        <v>870</v>
      </c>
      <c r="N118" s="862" t="str">
        <f aca="false">L118&amp;M118</f>
        <v>大阪府堺市</v>
      </c>
      <c r="O118" s="863" t="n">
        <v>10.7</v>
      </c>
      <c r="P118" s="861" t="n">
        <v>10.55</v>
      </c>
      <c r="Q118" s="883" t="n">
        <v>10.45</v>
      </c>
      <c r="R118" s="826"/>
      <c r="S118" s="826"/>
    </row>
    <row r="119" s="825" customFormat="true" ht="13" hidden="false" customHeight="false" outlineLevel="0" collapsed="false">
      <c r="E119" s="135"/>
      <c r="G119" s="858" t="s">
        <v>526</v>
      </c>
      <c r="H119" s="858" t="s">
        <v>871</v>
      </c>
      <c r="J119" s="859" t="s">
        <v>801</v>
      </c>
      <c r="K119" s="860" t="n">
        <v>0.1</v>
      </c>
      <c r="L119" s="896" t="s">
        <v>644</v>
      </c>
      <c r="M119" s="896" t="s">
        <v>872</v>
      </c>
      <c r="N119" s="862" t="str">
        <f aca="false">L119&amp;M119</f>
        <v>大阪府枚方市</v>
      </c>
      <c r="O119" s="863" t="n">
        <v>10.7</v>
      </c>
      <c r="P119" s="861" t="n">
        <v>10.55</v>
      </c>
      <c r="Q119" s="883" t="n">
        <v>10.45</v>
      </c>
      <c r="R119" s="826"/>
      <c r="S119" s="826"/>
    </row>
    <row r="120" s="825" customFormat="true" ht="13" hidden="false" customHeight="false" outlineLevel="0" collapsed="false">
      <c r="E120" s="135"/>
      <c r="G120" s="858" t="s">
        <v>526</v>
      </c>
      <c r="H120" s="858" t="s">
        <v>873</v>
      </c>
      <c r="J120" s="859" t="s">
        <v>801</v>
      </c>
      <c r="K120" s="860" t="n">
        <v>0.1</v>
      </c>
      <c r="L120" s="896" t="s">
        <v>644</v>
      </c>
      <c r="M120" s="896" t="s">
        <v>874</v>
      </c>
      <c r="N120" s="862" t="str">
        <f aca="false">L120&amp;M120</f>
        <v>大阪府茨木市</v>
      </c>
      <c r="O120" s="863" t="n">
        <v>10.7</v>
      </c>
      <c r="P120" s="861" t="n">
        <v>10.55</v>
      </c>
      <c r="Q120" s="883" t="n">
        <v>10.45</v>
      </c>
      <c r="R120" s="826"/>
      <c r="S120" s="826"/>
    </row>
    <row r="121" s="825" customFormat="true" ht="13" hidden="false" customHeight="false" outlineLevel="0" collapsed="false">
      <c r="E121" s="135"/>
      <c r="G121" s="858" t="s">
        <v>526</v>
      </c>
      <c r="H121" s="858" t="s">
        <v>875</v>
      </c>
      <c r="J121" s="859" t="s">
        <v>801</v>
      </c>
      <c r="K121" s="860" t="n">
        <v>0.1</v>
      </c>
      <c r="L121" s="896" t="s">
        <v>644</v>
      </c>
      <c r="M121" s="896" t="s">
        <v>876</v>
      </c>
      <c r="N121" s="862" t="str">
        <f aca="false">L121&amp;M121</f>
        <v>大阪府八尾市</v>
      </c>
      <c r="O121" s="863" t="n">
        <v>10.7</v>
      </c>
      <c r="P121" s="861" t="n">
        <v>10.55</v>
      </c>
      <c r="Q121" s="883" t="n">
        <v>10.45</v>
      </c>
      <c r="R121" s="826"/>
      <c r="S121" s="826"/>
    </row>
    <row r="122" s="825" customFormat="true" ht="13" hidden="false" customHeight="false" outlineLevel="0" collapsed="false">
      <c r="E122" s="135"/>
      <c r="G122" s="858" t="s">
        <v>526</v>
      </c>
      <c r="H122" s="858" t="s">
        <v>877</v>
      </c>
      <c r="J122" s="859" t="s">
        <v>801</v>
      </c>
      <c r="K122" s="860" t="n">
        <v>0.1</v>
      </c>
      <c r="L122" s="896" t="s">
        <v>644</v>
      </c>
      <c r="M122" s="896" t="s">
        <v>878</v>
      </c>
      <c r="N122" s="862" t="str">
        <f aca="false">L122&amp;M122</f>
        <v>大阪府松原市</v>
      </c>
      <c r="O122" s="863" t="n">
        <v>10.7</v>
      </c>
      <c r="P122" s="861" t="n">
        <v>10.55</v>
      </c>
      <c r="Q122" s="883" t="n">
        <v>10.45</v>
      </c>
      <c r="R122" s="826"/>
      <c r="S122" s="826"/>
    </row>
    <row r="123" s="825" customFormat="true" ht="13" hidden="false" customHeight="false" outlineLevel="0" collapsed="false">
      <c r="E123" s="135"/>
      <c r="G123" s="858" t="s">
        <v>526</v>
      </c>
      <c r="H123" s="858" t="s">
        <v>879</v>
      </c>
      <c r="J123" s="859" t="s">
        <v>801</v>
      </c>
      <c r="K123" s="860" t="n">
        <v>0.1</v>
      </c>
      <c r="L123" s="896" t="s">
        <v>644</v>
      </c>
      <c r="M123" s="896" t="s">
        <v>880</v>
      </c>
      <c r="N123" s="862" t="str">
        <f aca="false">L123&amp;M123</f>
        <v>大阪府摂津市</v>
      </c>
      <c r="O123" s="863" t="n">
        <v>10.7</v>
      </c>
      <c r="P123" s="861" t="n">
        <v>10.55</v>
      </c>
      <c r="Q123" s="883" t="n">
        <v>10.45</v>
      </c>
      <c r="R123" s="826"/>
      <c r="S123" s="826"/>
    </row>
    <row r="124" s="825" customFormat="true" ht="13" hidden="false" customHeight="false" outlineLevel="0" collapsed="false">
      <c r="E124" s="135"/>
      <c r="G124" s="858" t="s">
        <v>526</v>
      </c>
      <c r="H124" s="858" t="s">
        <v>881</v>
      </c>
      <c r="J124" s="859" t="s">
        <v>801</v>
      </c>
      <c r="K124" s="860" t="n">
        <v>0.1</v>
      </c>
      <c r="L124" s="896" t="s">
        <v>644</v>
      </c>
      <c r="M124" s="896" t="s">
        <v>882</v>
      </c>
      <c r="N124" s="862" t="str">
        <f aca="false">L124&amp;M124</f>
        <v>大阪府高石市</v>
      </c>
      <c r="O124" s="863" t="n">
        <v>10.7</v>
      </c>
      <c r="P124" s="861" t="n">
        <v>10.55</v>
      </c>
      <c r="Q124" s="883" t="n">
        <v>10.45</v>
      </c>
      <c r="R124" s="826"/>
      <c r="S124" s="826"/>
    </row>
    <row r="125" s="825" customFormat="true" ht="13" hidden="false" customHeight="false" outlineLevel="0" collapsed="false">
      <c r="E125" s="135"/>
      <c r="G125" s="858" t="s">
        <v>526</v>
      </c>
      <c r="H125" s="858" t="s">
        <v>883</v>
      </c>
      <c r="J125" s="859" t="s">
        <v>801</v>
      </c>
      <c r="K125" s="860" t="n">
        <v>0.1</v>
      </c>
      <c r="L125" s="896" t="s">
        <v>644</v>
      </c>
      <c r="M125" s="896" t="s">
        <v>884</v>
      </c>
      <c r="N125" s="862" t="str">
        <f aca="false">L125&amp;M125</f>
        <v>大阪府東大阪市</v>
      </c>
      <c r="O125" s="863" t="n">
        <v>10.7</v>
      </c>
      <c r="P125" s="861" t="n">
        <v>10.55</v>
      </c>
      <c r="Q125" s="883" t="n">
        <v>10.45</v>
      </c>
      <c r="R125" s="826"/>
      <c r="S125" s="826"/>
    </row>
    <row r="126" s="825" customFormat="true" ht="13" hidden="false" customHeight="false" outlineLevel="0" collapsed="false">
      <c r="E126" s="135"/>
      <c r="G126" s="858" t="s">
        <v>526</v>
      </c>
      <c r="H126" s="858" t="s">
        <v>885</v>
      </c>
      <c r="J126" s="859" t="s">
        <v>801</v>
      </c>
      <c r="K126" s="860" t="n">
        <v>0.1</v>
      </c>
      <c r="L126" s="896" t="s">
        <v>644</v>
      </c>
      <c r="M126" s="896" t="s">
        <v>886</v>
      </c>
      <c r="N126" s="862" t="str">
        <f aca="false">L126&amp;M126</f>
        <v>大阪府交野市</v>
      </c>
      <c r="O126" s="863" t="n">
        <v>10.7</v>
      </c>
      <c r="P126" s="861" t="n">
        <v>10.55</v>
      </c>
      <c r="Q126" s="883" t="n">
        <v>10.45</v>
      </c>
      <c r="R126" s="826"/>
      <c r="S126" s="826"/>
    </row>
    <row r="127" s="825" customFormat="true" ht="13" hidden="false" customHeight="false" outlineLevel="0" collapsed="false">
      <c r="E127" s="135"/>
      <c r="G127" s="858" t="s">
        <v>526</v>
      </c>
      <c r="H127" s="858" t="s">
        <v>887</v>
      </c>
      <c r="J127" s="859" t="s">
        <v>801</v>
      </c>
      <c r="K127" s="860" t="n">
        <v>0.1</v>
      </c>
      <c r="L127" s="896" t="s">
        <v>649</v>
      </c>
      <c r="M127" s="896" t="s">
        <v>888</v>
      </c>
      <c r="N127" s="862" t="str">
        <f aca="false">L127&amp;M127</f>
        <v>兵庫県尼崎市</v>
      </c>
      <c r="O127" s="863" t="n">
        <v>10.7</v>
      </c>
      <c r="P127" s="861" t="n">
        <v>10.55</v>
      </c>
      <c r="Q127" s="883" t="n">
        <v>10.45</v>
      </c>
      <c r="R127" s="826"/>
      <c r="S127" s="826"/>
    </row>
    <row r="128" s="825" customFormat="true" ht="13" hidden="false" customHeight="false" outlineLevel="0" collapsed="false">
      <c r="E128" s="135"/>
      <c r="G128" s="858" t="s">
        <v>526</v>
      </c>
      <c r="H128" s="858" t="s">
        <v>889</v>
      </c>
      <c r="J128" s="859" t="s">
        <v>801</v>
      </c>
      <c r="K128" s="860" t="n">
        <v>0.1</v>
      </c>
      <c r="L128" s="896" t="s">
        <v>649</v>
      </c>
      <c r="M128" s="896" t="s">
        <v>890</v>
      </c>
      <c r="N128" s="862" t="str">
        <f aca="false">L128&amp;M128</f>
        <v>兵庫県伊丹市</v>
      </c>
      <c r="O128" s="863" t="n">
        <v>10.7</v>
      </c>
      <c r="P128" s="861" t="n">
        <v>10.55</v>
      </c>
      <c r="Q128" s="883" t="n">
        <v>10.45</v>
      </c>
      <c r="R128" s="826"/>
      <c r="S128" s="826"/>
    </row>
    <row r="129" s="825" customFormat="true" ht="13" hidden="false" customHeight="false" outlineLevel="0" collapsed="false">
      <c r="E129" s="135"/>
      <c r="G129" s="858" t="s">
        <v>526</v>
      </c>
      <c r="H129" s="858" t="s">
        <v>891</v>
      </c>
      <c r="J129" s="859" t="s">
        <v>801</v>
      </c>
      <c r="K129" s="860" t="n">
        <v>0.1</v>
      </c>
      <c r="L129" s="896" t="s">
        <v>649</v>
      </c>
      <c r="M129" s="896" t="s">
        <v>892</v>
      </c>
      <c r="N129" s="862" t="str">
        <f aca="false">L129&amp;M129</f>
        <v>兵庫県川西市</v>
      </c>
      <c r="O129" s="863" t="n">
        <v>10.7</v>
      </c>
      <c r="P129" s="861" t="n">
        <v>10.55</v>
      </c>
      <c r="Q129" s="883" t="n">
        <v>10.45</v>
      </c>
      <c r="R129" s="826"/>
      <c r="S129" s="826"/>
    </row>
    <row r="130" s="825" customFormat="true" ht="13" hidden="false" customHeight="false" outlineLevel="0" collapsed="false">
      <c r="E130" s="135"/>
      <c r="G130" s="858" t="s">
        <v>526</v>
      </c>
      <c r="H130" s="858" t="s">
        <v>893</v>
      </c>
      <c r="J130" s="859" t="s">
        <v>801</v>
      </c>
      <c r="K130" s="860" t="n">
        <v>0.1</v>
      </c>
      <c r="L130" s="896" t="s">
        <v>649</v>
      </c>
      <c r="M130" s="896" t="s">
        <v>894</v>
      </c>
      <c r="N130" s="862" t="str">
        <f aca="false">L130&amp;M130</f>
        <v>兵庫県三田市</v>
      </c>
      <c r="O130" s="863" t="n">
        <v>10.7</v>
      </c>
      <c r="P130" s="861" t="n">
        <v>10.55</v>
      </c>
      <c r="Q130" s="883" t="n">
        <v>10.45</v>
      </c>
      <c r="R130" s="826"/>
      <c r="S130" s="826"/>
    </row>
    <row r="131" s="825" customFormat="true" ht="13" hidden="false" customHeight="false" outlineLevel="0" collapsed="false">
      <c r="E131" s="135"/>
      <c r="G131" s="858" t="s">
        <v>526</v>
      </c>
      <c r="H131" s="858" t="s">
        <v>895</v>
      </c>
      <c r="J131" s="859" t="s">
        <v>801</v>
      </c>
      <c r="K131" s="860" t="n">
        <v>0.1</v>
      </c>
      <c r="L131" s="896" t="s">
        <v>674</v>
      </c>
      <c r="M131" s="896" t="s">
        <v>896</v>
      </c>
      <c r="N131" s="862" t="str">
        <f aca="false">L131&amp;M131</f>
        <v>広島県広島市</v>
      </c>
      <c r="O131" s="863" t="n">
        <v>10.7</v>
      </c>
      <c r="P131" s="861" t="n">
        <v>10.55</v>
      </c>
      <c r="Q131" s="883" t="n">
        <v>10.45</v>
      </c>
      <c r="R131" s="826"/>
      <c r="S131" s="826"/>
    </row>
    <row r="132" s="825" customFormat="true" ht="13" hidden="false" customHeight="false" outlineLevel="0" collapsed="false">
      <c r="E132" s="135"/>
      <c r="G132" s="858" t="s">
        <v>526</v>
      </c>
      <c r="H132" s="858" t="s">
        <v>897</v>
      </c>
      <c r="J132" s="859" t="s">
        <v>801</v>
      </c>
      <c r="K132" s="860" t="n">
        <v>0.1</v>
      </c>
      <c r="L132" s="896" t="s">
        <v>674</v>
      </c>
      <c r="M132" s="896" t="s">
        <v>898</v>
      </c>
      <c r="N132" s="862" t="str">
        <f aca="false">L132&amp;M132</f>
        <v>広島県府中町</v>
      </c>
      <c r="O132" s="863" t="n">
        <v>10.7</v>
      </c>
      <c r="P132" s="861" t="n">
        <v>10.55</v>
      </c>
      <c r="Q132" s="883" t="n">
        <v>10.45</v>
      </c>
      <c r="R132" s="826"/>
      <c r="S132" s="826"/>
    </row>
    <row r="133" s="825" customFormat="true" ht="13" hidden="false" customHeight="false" outlineLevel="0" collapsed="false">
      <c r="E133" s="135"/>
      <c r="G133" s="858" t="s">
        <v>526</v>
      </c>
      <c r="H133" s="858" t="s">
        <v>899</v>
      </c>
      <c r="J133" s="859" t="s">
        <v>801</v>
      </c>
      <c r="K133" s="860" t="n">
        <v>0.1</v>
      </c>
      <c r="L133" s="896" t="s">
        <v>702</v>
      </c>
      <c r="M133" s="896" t="s">
        <v>900</v>
      </c>
      <c r="N133" s="862" t="str">
        <f aca="false">L133&amp;M133</f>
        <v>福岡県福岡市</v>
      </c>
      <c r="O133" s="863" t="n">
        <v>10.7</v>
      </c>
      <c r="P133" s="861" t="n">
        <v>10.55</v>
      </c>
      <c r="Q133" s="883" t="n">
        <v>10.45</v>
      </c>
      <c r="R133" s="826"/>
      <c r="S133" s="826"/>
    </row>
    <row r="134" s="825" customFormat="true" ht="13.5" hidden="false" customHeight="false" outlineLevel="0" collapsed="false">
      <c r="E134" s="135"/>
      <c r="G134" s="858" t="s">
        <v>526</v>
      </c>
      <c r="H134" s="858" t="s">
        <v>901</v>
      </c>
      <c r="J134" s="876" t="s">
        <v>801</v>
      </c>
      <c r="K134" s="877" t="n">
        <v>0.1</v>
      </c>
      <c r="L134" s="897" t="s">
        <v>702</v>
      </c>
      <c r="M134" s="897" t="s">
        <v>902</v>
      </c>
      <c r="N134" s="879" t="str">
        <f aca="false">L134&amp;M134</f>
        <v>福岡県春日市</v>
      </c>
      <c r="O134" s="880" t="n">
        <v>10.7</v>
      </c>
      <c r="P134" s="878" t="n">
        <v>10.55</v>
      </c>
      <c r="Q134" s="885" t="n">
        <v>10.45</v>
      </c>
      <c r="R134" s="826"/>
      <c r="S134" s="826"/>
    </row>
    <row r="135" s="825" customFormat="true" ht="13" hidden="false" customHeight="false" outlineLevel="0" collapsed="false">
      <c r="E135" s="135"/>
      <c r="G135" s="858" t="s">
        <v>526</v>
      </c>
      <c r="H135" s="858" t="s">
        <v>903</v>
      </c>
      <c r="J135" s="845" t="s">
        <v>904</v>
      </c>
      <c r="K135" s="846" t="n">
        <v>0.06</v>
      </c>
      <c r="L135" s="895" t="s">
        <v>547</v>
      </c>
      <c r="M135" s="895" t="s">
        <v>905</v>
      </c>
      <c r="N135" s="847" t="str">
        <f aca="false">L135&amp;M135</f>
        <v>宮城県仙台市</v>
      </c>
      <c r="O135" s="847" t="n">
        <v>10.42</v>
      </c>
      <c r="P135" s="847" t="n">
        <v>10.33</v>
      </c>
      <c r="Q135" s="882" t="n">
        <v>10.27</v>
      </c>
      <c r="R135" s="826"/>
      <c r="S135" s="826"/>
    </row>
    <row r="136" s="825" customFormat="true" ht="13" hidden="false" customHeight="false" outlineLevel="0" collapsed="false">
      <c r="E136" s="135"/>
      <c r="G136" s="858" t="s">
        <v>526</v>
      </c>
      <c r="H136" s="858" t="s">
        <v>906</v>
      </c>
      <c r="J136" s="859" t="s">
        <v>904</v>
      </c>
      <c r="K136" s="860" t="n">
        <v>0.06</v>
      </c>
      <c r="L136" s="896" t="s">
        <v>547</v>
      </c>
      <c r="M136" s="896" t="s">
        <v>907</v>
      </c>
      <c r="N136" s="862" t="str">
        <f aca="false">L136&amp;M136</f>
        <v>宮城県多賀城市</v>
      </c>
      <c r="O136" s="861" t="n">
        <v>10.42</v>
      </c>
      <c r="P136" s="861" t="n">
        <v>10.33</v>
      </c>
      <c r="Q136" s="883" t="n">
        <v>10.27</v>
      </c>
      <c r="R136" s="826"/>
      <c r="S136" s="826"/>
    </row>
    <row r="137" s="825" customFormat="true" ht="13" hidden="false" customHeight="false" outlineLevel="0" collapsed="false">
      <c r="E137" s="135"/>
      <c r="G137" s="858" t="s">
        <v>526</v>
      </c>
      <c r="H137" s="858" t="s">
        <v>908</v>
      </c>
      <c r="J137" s="859" t="s">
        <v>904</v>
      </c>
      <c r="K137" s="860" t="n">
        <v>0.06</v>
      </c>
      <c r="L137" s="896" t="s">
        <v>567</v>
      </c>
      <c r="M137" s="896" t="s">
        <v>909</v>
      </c>
      <c r="N137" s="862" t="str">
        <f aca="false">L137&amp;M137</f>
        <v>茨城県土浦市</v>
      </c>
      <c r="O137" s="861" t="n">
        <v>10.42</v>
      </c>
      <c r="P137" s="861" t="n">
        <v>10.33</v>
      </c>
      <c r="Q137" s="883" t="n">
        <v>10.27</v>
      </c>
      <c r="R137" s="826"/>
      <c r="S137" s="826"/>
    </row>
    <row r="138" s="825" customFormat="true" ht="13" hidden="false" customHeight="false" outlineLevel="0" collapsed="false">
      <c r="E138" s="135"/>
      <c r="G138" s="858" t="s">
        <v>526</v>
      </c>
      <c r="H138" s="858" t="s">
        <v>910</v>
      </c>
      <c r="J138" s="859" t="s">
        <v>904</v>
      </c>
      <c r="K138" s="860" t="n">
        <v>0.06</v>
      </c>
      <c r="L138" s="896" t="s">
        <v>567</v>
      </c>
      <c r="M138" s="896" t="s">
        <v>911</v>
      </c>
      <c r="N138" s="862" t="str">
        <f aca="false">L138&amp;M138</f>
        <v>茨城県古河市</v>
      </c>
      <c r="O138" s="861" t="n">
        <v>10.42</v>
      </c>
      <c r="P138" s="861" t="n">
        <v>10.33</v>
      </c>
      <c r="Q138" s="883" t="n">
        <v>10.27</v>
      </c>
      <c r="R138" s="826"/>
      <c r="S138" s="826"/>
    </row>
    <row r="139" s="825" customFormat="true" ht="13" hidden="false" customHeight="false" outlineLevel="0" collapsed="false">
      <c r="E139" s="135"/>
      <c r="G139" s="858" t="s">
        <v>526</v>
      </c>
      <c r="H139" s="858" t="s">
        <v>912</v>
      </c>
      <c r="J139" s="859" t="s">
        <v>904</v>
      </c>
      <c r="K139" s="860" t="n">
        <v>0.06</v>
      </c>
      <c r="L139" s="896" t="s">
        <v>567</v>
      </c>
      <c r="M139" s="896" t="s">
        <v>913</v>
      </c>
      <c r="N139" s="862" t="str">
        <f aca="false">L139&amp;M139</f>
        <v>茨城県利根町</v>
      </c>
      <c r="O139" s="861" t="n">
        <v>10.42</v>
      </c>
      <c r="P139" s="861" t="n">
        <v>10.33</v>
      </c>
      <c r="Q139" s="883" t="n">
        <v>10.27</v>
      </c>
      <c r="R139" s="826"/>
      <c r="S139" s="826"/>
    </row>
    <row r="140" s="825" customFormat="true" ht="13" hidden="false" customHeight="false" outlineLevel="0" collapsed="false">
      <c r="E140" s="135"/>
      <c r="G140" s="858" t="s">
        <v>526</v>
      </c>
      <c r="H140" s="858" t="s">
        <v>914</v>
      </c>
      <c r="J140" s="859" t="s">
        <v>904</v>
      </c>
      <c r="K140" s="860" t="n">
        <v>0.06</v>
      </c>
      <c r="L140" s="896" t="s">
        <v>571</v>
      </c>
      <c r="M140" s="896" t="s">
        <v>915</v>
      </c>
      <c r="N140" s="862" t="str">
        <f aca="false">L140&amp;M140</f>
        <v>栃木県宇都宮市</v>
      </c>
      <c r="O140" s="861" t="n">
        <v>10.42</v>
      </c>
      <c r="P140" s="861" t="n">
        <v>10.33</v>
      </c>
      <c r="Q140" s="883" t="n">
        <v>10.27</v>
      </c>
      <c r="R140" s="826"/>
      <c r="S140" s="826"/>
    </row>
    <row r="141" s="825" customFormat="true" ht="13" hidden="false" customHeight="false" outlineLevel="0" collapsed="false">
      <c r="E141" s="135"/>
      <c r="G141" s="858" t="s">
        <v>526</v>
      </c>
      <c r="H141" s="858" t="s">
        <v>916</v>
      </c>
      <c r="J141" s="859" t="s">
        <v>904</v>
      </c>
      <c r="K141" s="860" t="n">
        <v>0.06</v>
      </c>
      <c r="L141" s="896" t="s">
        <v>571</v>
      </c>
      <c r="M141" s="896" t="s">
        <v>917</v>
      </c>
      <c r="N141" s="862" t="str">
        <f aca="false">L141&amp;M141</f>
        <v>栃木県下野市</v>
      </c>
      <c r="O141" s="861" t="n">
        <v>10.42</v>
      </c>
      <c r="P141" s="861" t="n">
        <v>10.33</v>
      </c>
      <c r="Q141" s="883" t="n">
        <v>10.27</v>
      </c>
      <c r="R141" s="826"/>
      <c r="S141" s="826"/>
    </row>
    <row r="142" s="825" customFormat="true" ht="13" hidden="false" customHeight="false" outlineLevel="0" collapsed="false">
      <c r="E142" s="135"/>
      <c r="G142" s="858" t="s">
        <v>526</v>
      </c>
      <c r="H142" s="858" t="s">
        <v>918</v>
      </c>
      <c r="J142" s="859" t="s">
        <v>904</v>
      </c>
      <c r="K142" s="860" t="n">
        <v>0.06</v>
      </c>
      <c r="L142" s="896" t="s">
        <v>571</v>
      </c>
      <c r="M142" s="896" t="s">
        <v>919</v>
      </c>
      <c r="N142" s="862" t="str">
        <f aca="false">L142&amp;M142</f>
        <v>栃木県野木町</v>
      </c>
      <c r="O142" s="861" t="n">
        <v>10.42</v>
      </c>
      <c r="P142" s="861" t="n">
        <v>10.33</v>
      </c>
      <c r="Q142" s="883" t="n">
        <v>10.27</v>
      </c>
      <c r="R142" s="826"/>
      <c r="S142" s="826"/>
    </row>
    <row r="143" s="825" customFormat="true" ht="13" hidden="false" customHeight="false" outlineLevel="0" collapsed="false">
      <c r="E143" s="135"/>
      <c r="G143" s="858" t="s">
        <v>526</v>
      </c>
      <c r="H143" s="858" t="s">
        <v>920</v>
      </c>
      <c r="J143" s="859" t="s">
        <v>904</v>
      </c>
      <c r="K143" s="860" t="n">
        <v>0.06</v>
      </c>
      <c r="L143" s="896" t="s">
        <v>575</v>
      </c>
      <c r="M143" s="896" t="s">
        <v>921</v>
      </c>
      <c r="N143" s="862" t="str">
        <f aca="false">L143&amp;M143</f>
        <v>群馬県高崎市</v>
      </c>
      <c r="O143" s="861" t="n">
        <v>10.42</v>
      </c>
      <c r="P143" s="861" t="n">
        <v>10.33</v>
      </c>
      <c r="Q143" s="883" t="n">
        <v>10.27</v>
      </c>
      <c r="R143" s="826"/>
      <c r="S143" s="826"/>
    </row>
    <row r="144" s="825" customFormat="true" ht="13" hidden="false" customHeight="false" outlineLevel="0" collapsed="false">
      <c r="E144" s="135"/>
      <c r="G144" s="858" t="s">
        <v>526</v>
      </c>
      <c r="H144" s="858" t="s">
        <v>922</v>
      </c>
      <c r="J144" s="859" t="s">
        <v>904</v>
      </c>
      <c r="K144" s="860" t="n">
        <v>0.06</v>
      </c>
      <c r="L144" s="896" t="s">
        <v>579</v>
      </c>
      <c r="M144" s="896" t="s">
        <v>923</v>
      </c>
      <c r="N144" s="862" t="str">
        <f aca="false">L144&amp;M144</f>
        <v>埼玉県川越市</v>
      </c>
      <c r="O144" s="861" t="n">
        <v>10.42</v>
      </c>
      <c r="P144" s="861" t="n">
        <v>10.33</v>
      </c>
      <c r="Q144" s="883" t="n">
        <v>10.27</v>
      </c>
      <c r="R144" s="826"/>
      <c r="S144" s="826"/>
    </row>
    <row r="145" s="825" customFormat="true" ht="13" hidden="false" customHeight="false" outlineLevel="0" collapsed="false">
      <c r="E145" s="135"/>
      <c r="G145" s="858" t="s">
        <v>526</v>
      </c>
      <c r="H145" s="858" t="s">
        <v>924</v>
      </c>
      <c r="J145" s="859" t="s">
        <v>904</v>
      </c>
      <c r="K145" s="860" t="n">
        <v>0.06</v>
      </c>
      <c r="L145" s="896" t="s">
        <v>579</v>
      </c>
      <c r="M145" s="896" t="s">
        <v>925</v>
      </c>
      <c r="N145" s="862" t="str">
        <f aca="false">L145&amp;M145</f>
        <v>埼玉県川口市</v>
      </c>
      <c r="O145" s="861" t="n">
        <v>10.42</v>
      </c>
      <c r="P145" s="861" t="n">
        <v>10.33</v>
      </c>
      <c r="Q145" s="883" t="n">
        <v>10.27</v>
      </c>
      <c r="R145" s="826"/>
      <c r="S145" s="826"/>
    </row>
    <row r="146" s="825" customFormat="true" ht="13" hidden="false" customHeight="false" outlineLevel="0" collapsed="false">
      <c r="E146" s="135"/>
      <c r="G146" s="858" t="s">
        <v>526</v>
      </c>
      <c r="H146" s="858" t="s">
        <v>926</v>
      </c>
      <c r="J146" s="859" t="s">
        <v>904</v>
      </c>
      <c r="K146" s="860" t="n">
        <v>0.06</v>
      </c>
      <c r="L146" s="896" t="s">
        <v>579</v>
      </c>
      <c r="M146" s="896" t="s">
        <v>927</v>
      </c>
      <c r="N146" s="862" t="str">
        <f aca="false">L146&amp;M146</f>
        <v>埼玉県行田市</v>
      </c>
      <c r="O146" s="861" t="n">
        <v>10.42</v>
      </c>
      <c r="P146" s="861" t="n">
        <v>10.33</v>
      </c>
      <c r="Q146" s="883" t="n">
        <v>10.27</v>
      </c>
      <c r="R146" s="826"/>
      <c r="S146" s="826"/>
    </row>
    <row r="147" s="825" customFormat="true" ht="13" hidden="false" customHeight="false" outlineLevel="0" collapsed="false">
      <c r="E147" s="135"/>
      <c r="G147" s="858" t="s">
        <v>526</v>
      </c>
      <c r="H147" s="858" t="s">
        <v>928</v>
      </c>
      <c r="J147" s="859" t="s">
        <v>904</v>
      </c>
      <c r="K147" s="860" t="n">
        <v>0.06</v>
      </c>
      <c r="L147" s="896" t="s">
        <v>579</v>
      </c>
      <c r="M147" s="896" t="s">
        <v>929</v>
      </c>
      <c r="N147" s="862" t="str">
        <f aca="false">L147&amp;M147</f>
        <v>埼玉県所沢市</v>
      </c>
      <c r="O147" s="861" t="n">
        <v>10.42</v>
      </c>
      <c r="P147" s="861" t="n">
        <v>10.33</v>
      </c>
      <c r="Q147" s="883" t="n">
        <v>10.27</v>
      </c>
      <c r="R147" s="826"/>
      <c r="S147" s="826"/>
    </row>
    <row r="148" s="825" customFormat="true" ht="13" hidden="false" customHeight="false" outlineLevel="0" collapsed="false">
      <c r="E148" s="135"/>
      <c r="G148" s="858" t="s">
        <v>526</v>
      </c>
      <c r="H148" s="858" t="s">
        <v>930</v>
      </c>
      <c r="J148" s="859" t="s">
        <v>904</v>
      </c>
      <c r="K148" s="860" t="n">
        <v>0.06</v>
      </c>
      <c r="L148" s="896" t="s">
        <v>579</v>
      </c>
      <c r="M148" s="896" t="s">
        <v>931</v>
      </c>
      <c r="N148" s="862" t="str">
        <f aca="false">L148&amp;M148</f>
        <v>埼玉県飯能市</v>
      </c>
      <c r="O148" s="861" t="n">
        <v>10.42</v>
      </c>
      <c r="P148" s="861" t="n">
        <v>10.33</v>
      </c>
      <c r="Q148" s="883" t="n">
        <v>10.27</v>
      </c>
      <c r="R148" s="826"/>
      <c r="S148" s="826"/>
    </row>
    <row r="149" s="825" customFormat="true" ht="13" hidden="false" customHeight="false" outlineLevel="0" collapsed="false">
      <c r="E149" s="135"/>
      <c r="G149" s="858" t="s">
        <v>526</v>
      </c>
      <c r="H149" s="858" t="s">
        <v>932</v>
      </c>
      <c r="J149" s="859" t="s">
        <v>904</v>
      </c>
      <c r="K149" s="860" t="n">
        <v>0.06</v>
      </c>
      <c r="L149" s="896" t="s">
        <v>579</v>
      </c>
      <c r="M149" s="896" t="s">
        <v>933</v>
      </c>
      <c r="N149" s="862" t="str">
        <f aca="false">L149&amp;M149</f>
        <v>埼玉県加須市</v>
      </c>
      <c r="O149" s="861" t="n">
        <v>10.42</v>
      </c>
      <c r="P149" s="861" t="n">
        <v>10.33</v>
      </c>
      <c r="Q149" s="883" t="n">
        <v>10.27</v>
      </c>
      <c r="R149" s="826"/>
      <c r="S149" s="826"/>
    </row>
    <row r="150" s="825" customFormat="true" ht="13" hidden="false" customHeight="false" outlineLevel="0" collapsed="false">
      <c r="E150" s="135"/>
      <c r="G150" s="858" t="s">
        <v>526</v>
      </c>
      <c r="H150" s="858" t="s">
        <v>934</v>
      </c>
      <c r="J150" s="859" t="s">
        <v>904</v>
      </c>
      <c r="K150" s="860" t="n">
        <v>0.06</v>
      </c>
      <c r="L150" s="896" t="s">
        <v>579</v>
      </c>
      <c r="M150" s="896" t="s">
        <v>935</v>
      </c>
      <c r="N150" s="862" t="str">
        <f aca="false">L150&amp;M150</f>
        <v>埼玉県東松山市</v>
      </c>
      <c r="O150" s="861" t="n">
        <v>10.42</v>
      </c>
      <c r="P150" s="861" t="n">
        <v>10.33</v>
      </c>
      <c r="Q150" s="883" t="n">
        <v>10.27</v>
      </c>
      <c r="R150" s="826"/>
      <c r="S150" s="826"/>
    </row>
    <row r="151" s="825" customFormat="true" ht="13" hidden="false" customHeight="false" outlineLevel="0" collapsed="false">
      <c r="E151" s="135"/>
      <c r="G151" s="858" t="s">
        <v>526</v>
      </c>
      <c r="H151" s="858" t="s">
        <v>936</v>
      </c>
      <c r="J151" s="859" t="s">
        <v>904</v>
      </c>
      <c r="K151" s="860" t="n">
        <v>0.06</v>
      </c>
      <c r="L151" s="896" t="s">
        <v>579</v>
      </c>
      <c r="M151" s="896" t="s">
        <v>937</v>
      </c>
      <c r="N151" s="862" t="str">
        <f aca="false">L151&amp;M151</f>
        <v>埼玉県春日部市</v>
      </c>
      <c r="O151" s="861" t="n">
        <v>10.42</v>
      </c>
      <c r="P151" s="861" t="n">
        <v>10.33</v>
      </c>
      <c r="Q151" s="883" t="n">
        <v>10.27</v>
      </c>
      <c r="R151" s="826"/>
      <c r="S151" s="826"/>
    </row>
    <row r="152" s="825" customFormat="true" ht="13" hidden="false" customHeight="false" outlineLevel="0" collapsed="false">
      <c r="E152" s="135"/>
      <c r="G152" s="858" t="s">
        <v>526</v>
      </c>
      <c r="H152" s="858" t="s">
        <v>938</v>
      </c>
      <c r="J152" s="859" t="s">
        <v>904</v>
      </c>
      <c r="K152" s="860" t="n">
        <v>0.06</v>
      </c>
      <c r="L152" s="896" t="s">
        <v>579</v>
      </c>
      <c r="M152" s="896" t="s">
        <v>939</v>
      </c>
      <c r="N152" s="862" t="str">
        <f aca="false">L152&amp;M152</f>
        <v>埼玉県狭山市</v>
      </c>
      <c r="O152" s="861" t="n">
        <v>10.42</v>
      </c>
      <c r="P152" s="861" t="n">
        <v>10.33</v>
      </c>
      <c r="Q152" s="883" t="n">
        <v>10.27</v>
      </c>
      <c r="R152" s="826"/>
      <c r="S152" s="826"/>
    </row>
    <row r="153" s="825" customFormat="true" ht="13" hidden="false" customHeight="false" outlineLevel="0" collapsed="false">
      <c r="E153" s="135"/>
      <c r="G153" s="858" t="s">
        <v>526</v>
      </c>
      <c r="H153" s="858" t="s">
        <v>940</v>
      </c>
      <c r="J153" s="859" t="s">
        <v>904</v>
      </c>
      <c r="K153" s="860" t="n">
        <v>0.06</v>
      </c>
      <c r="L153" s="896" t="s">
        <v>579</v>
      </c>
      <c r="M153" s="896" t="s">
        <v>941</v>
      </c>
      <c r="N153" s="862" t="str">
        <f aca="false">L153&amp;M153</f>
        <v>埼玉県羽生市</v>
      </c>
      <c r="O153" s="861" t="n">
        <v>10.42</v>
      </c>
      <c r="P153" s="861" t="n">
        <v>10.33</v>
      </c>
      <c r="Q153" s="883" t="n">
        <v>10.27</v>
      </c>
      <c r="R153" s="826"/>
      <c r="S153" s="826"/>
    </row>
    <row r="154" s="825" customFormat="true" ht="13" hidden="false" customHeight="false" outlineLevel="0" collapsed="false">
      <c r="E154" s="135"/>
      <c r="G154" s="858" t="s">
        <v>526</v>
      </c>
      <c r="H154" s="858" t="s">
        <v>942</v>
      </c>
      <c r="J154" s="859" t="s">
        <v>904</v>
      </c>
      <c r="K154" s="860" t="n">
        <v>0.06</v>
      </c>
      <c r="L154" s="896" t="s">
        <v>579</v>
      </c>
      <c r="M154" s="896" t="s">
        <v>943</v>
      </c>
      <c r="N154" s="862" t="str">
        <f aca="false">L154&amp;M154</f>
        <v>埼玉県鴻巣市</v>
      </c>
      <c r="O154" s="861" t="n">
        <v>10.42</v>
      </c>
      <c r="P154" s="861" t="n">
        <v>10.33</v>
      </c>
      <c r="Q154" s="883" t="n">
        <v>10.27</v>
      </c>
      <c r="R154" s="826"/>
      <c r="S154" s="826"/>
    </row>
    <row r="155" s="825" customFormat="true" ht="13" hidden="false" customHeight="false" outlineLevel="0" collapsed="false">
      <c r="E155" s="135"/>
      <c r="G155" s="858" t="s">
        <v>526</v>
      </c>
      <c r="H155" s="858" t="s">
        <v>944</v>
      </c>
      <c r="J155" s="859" t="s">
        <v>904</v>
      </c>
      <c r="K155" s="860" t="n">
        <v>0.06</v>
      </c>
      <c r="L155" s="896" t="s">
        <v>579</v>
      </c>
      <c r="M155" s="896" t="s">
        <v>945</v>
      </c>
      <c r="N155" s="862" t="str">
        <f aca="false">L155&amp;M155</f>
        <v>埼玉県上尾市</v>
      </c>
      <c r="O155" s="861" t="n">
        <v>10.42</v>
      </c>
      <c r="P155" s="861" t="n">
        <v>10.33</v>
      </c>
      <c r="Q155" s="883" t="n">
        <v>10.27</v>
      </c>
      <c r="R155" s="826"/>
      <c r="S155" s="826"/>
    </row>
    <row r="156" s="825" customFormat="true" ht="13" hidden="false" customHeight="false" outlineLevel="0" collapsed="false">
      <c r="E156" s="135"/>
      <c r="G156" s="858" t="s">
        <v>526</v>
      </c>
      <c r="H156" s="858" t="s">
        <v>946</v>
      </c>
      <c r="J156" s="859" t="s">
        <v>904</v>
      </c>
      <c r="K156" s="860" t="n">
        <v>0.06</v>
      </c>
      <c r="L156" s="896" t="s">
        <v>579</v>
      </c>
      <c r="M156" s="896" t="s">
        <v>947</v>
      </c>
      <c r="N156" s="862" t="str">
        <f aca="false">L156&amp;M156</f>
        <v>埼玉県草加市</v>
      </c>
      <c r="O156" s="861" t="n">
        <v>10.42</v>
      </c>
      <c r="P156" s="861" t="n">
        <v>10.33</v>
      </c>
      <c r="Q156" s="883" t="n">
        <v>10.27</v>
      </c>
      <c r="R156" s="826"/>
      <c r="S156" s="826"/>
    </row>
    <row r="157" s="825" customFormat="true" ht="13" hidden="false" customHeight="false" outlineLevel="0" collapsed="false">
      <c r="E157" s="135"/>
      <c r="G157" s="858" t="s">
        <v>526</v>
      </c>
      <c r="H157" s="858" t="s">
        <v>948</v>
      </c>
      <c r="J157" s="859" t="s">
        <v>904</v>
      </c>
      <c r="K157" s="860" t="n">
        <v>0.06</v>
      </c>
      <c r="L157" s="896" t="s">
        <v>579</v>
      </c>
      <c r="M157" s="896" t="s">
        <v>949</v>
      </c>
      <c r="N157" s="862" t="str">
        <f aca="false">L157&amp;M157</f>
        <v>埼玉県越谷市</v>
      </c>
      <c r="O157" s="861" t="n">
        <v>10.42</v>
      </c>
      <c r="P157" s="861" t="n">
        <v>10.33</v>
      </c>
      <c r="Q157" s="883" t="n">
        <v>10.27</v>
      </c>
      <c r="R157" s="826"/>
      <c r="S157" s="826"/>
    </row>
    <row r="158" s="825" customFormat="true" ht="13" hidden="false" customHeight="false" outlineLevel="0" collapsed="false">
      <c r="E158" s="135"/>
      <c r="G158" s="858" t="s">
        <v>526</v>
      </c>
      <c r="H158" s="858" t="s">
        <v>950</v>
      </c>
      <c r="J158" s="859" t="s">
        <v>904</v>
      </c>
      <c r="K158" s="860" t="n">
        <v>0.06</v>
      </c>
      <c r="L158" s="896" t="s">
        <v>579</v>
      </c>
      <c r="M158" s="896" t="s">
        <v>951</v>
      </c>
      <c r="N158" s="862" t="str">
        <f aca="false">L158&amp;M158</f>
        <v>埼玉県蕨市</v>
      </c>
      <c r="O158" s="861" t="n">
        <v>10.42</v>
      </c>
      <c r="P158" s="861" t="n">
        <v>10.33</v>
      </c>
      <c r="Q158" s="883" t="n">
        <v>10.27</v>
      </c>
      <c r="R158" s="826"/>
      <c r="S158" s="826"/>
    </row>
    <row r="159" s="825" customFormat="true" ht="13" hidden="false" customHeight="false" outlineLevel="0" collapsed="false">
      <c r="E159" s="135"/>
      <c r="G159" s="858" t="s">
        <v>526</v>
      </c>
      <c r="H159" s="858" t="s">
        <v>952</v>
      </c>
      <c r="J159" s="859" t="s">
        <v>904</v>
      </c>
      <c r="K159" s="860" t="n">
        <v>0.06</v>
      </c>
      <c r="L159" s="896" t="s">
        <v>579</v>
      </c>
      <c r="M159" s="896" t="s">
        <v>953</v>
      </c>
      <c r="N159" s="862" t="str">
        <f aca="false">L159&amp;M159</f>
        <v>埼玉県戸田市</v>
      </c>
      <c r="O159" s="861" t="n">
        <v>10.42</v>
      </c>
      <c r="P159" s="861" t="n">
        <v>10.33</v>
      </c>
      <c r="Q159" s="883" t="n">
        <v>10.27</v>
      </c>
      <c r="R159" s="826"/>
      <c r="S159" s="826"/>
    </row>
    <row r="160" s="825" customFormat="true" ht="13" hidden="false" customHeight="false" outlineLevel="0" collapsed="false">
      <c r="E160" s="135"/>
      <c r="G160" s="858" t="s">
        <v>526</v>
      </c>
      <c r="H160" s="858" t="s">
        <v>954</v>
      </c>
      <c r="J160" s="859" t="s">
        <v>904</v>
      </c>
      <c r="K160" s="860" t="n">
        <v>0.06</v>
      </c>
      <c r="L160" s="896" t="s">
        <v>579</v>
      </c>
      <c r="M160" s="896" t="s">
        <v>955</v>
      </c>
      <c r="N160" s="862" t="str">
        <f aca="false">L160&amp;M160</f>
        <v>埼玉県入間市</v>
      </c>
      <c r="O160" s="861" t="n">
        <v>10.42</v>
      </c>
      <c r="P160" s="861" t="n">
        <v>10.33</v>
      </c>
      <c r="Q160" s="883" t="n">
        <v>10.27</v>
      </c>
      <c r="R160" s="826"/>
      <c r="S160" s="826"/>
    </row>
    <row r="161" s="825" customFormat="true" ht="13" hidden="false" customHeight="false" outlineLevel="0" collapsed="false">
      <c r="E161" s="135"/>
      <c r="G161" s="858" t="s">
        <v>526</v>
      </c>
      <c r="H161" s="858" t="s">
        <v>956</v>
      </c>
      <c r="J161" s="859" t="s">
        <v>904</v>
      </c>
      <c r="K161" s="860" t="n">
        <v>0.06</v>
      </c>
      <c r="L161" s="896" t="s">
        <v>579</v>
      </c>
      <c r="M161" s="896" t="s">
        <v>957</v>
      </c>
      <c r="N161" s="862" t="str">
        <f aca="false">L161&amp;M161</f>
        <v>埼玉県桶川市</v>
      </c>
      <c r="O161" s="861" t="n">
        <v>10.42</v>
      </c>
      <c r="P161" s="861" t="n">
        <v>10.33</v>
      </c>
      <c r="Q161" s="883" t="n">
        <v>10.27</v>
      </c>
      <c r="R161" s="826"/>
      <c r="S161" s="826"/>
    </row>
    <row r="162" s="825" customFormat="true" ht="13" hidden="false" customHeight="false" outlineLevel="0" collapsed="false">
      <c r="E162" s="135"/>
      <c r="G162" s="858" t="s">
        <v>526</v>
      </c>
      <c r="H162" s="858" t="s">
        <v>958</v>
      </c>
      <c r="J162" s="859" t="s">
        <v>904</v>
      </c>
      <c r="K162" s="860" t="n">
        <v>0.06</v>
      </c>
      <c r="L162" s="896" t="s">
        <v>579</v>
      </c>
      <c r="M162" s="896" t="s">
        <v>959</v>
      </c>
      <c r="N162" s="862" t="str">
        <f aca="false">L162&amp;M162</f>
        <v>埼玉県久喜市</v>
      </c>
      <c r="O162" s="861" t="n">
        <v>10.42</v>
      </c>
      <c r="P162" s="861" t="n">
        <v>10.33</v>
      </c>
      <c r="Q162" s="883" t="n">
        <v>10.27</v>
      </c>
      <c r="R162" s="826"/>
      <c r="S162" s="826"/>
    </row>
    <row r="163" s="825" customFormat="true" ht="13" hidden="false" customHeight="false" outlineLevel="0" collapsed="false">
      <c r="E163" s="135"/>
      <c r="G163" s="858" t="s">
        <v>526</v>
      </c>
      <c r="H163" s="858" t="s">
        <v>960</v>
      </c>
      <c r="J163" s="859" t="s">
        <v>904</v>
      </c>
      <c r="K163" s="860" t="n">
        <v>0.06</v>
      </c>
      <c r="L163" s="896" t="s">
        <v>579</v>
      </c>
      <c r="M163" s="896" t="s">
        <v>961</v>
      </c>
      <c r="N163" s="862" t="str">
        <f aca="false">L163&amp;M163</f>
        <v>埼玉県北本市</v>
      </c>
      <c r="O163" s="861" t="n">
        <v>10.42</v>
      </c>
      <c r="P163" s="861" t="n">
        <v>10.33</v>
      </c>
      <c r="Q163" s="883" t="n">
        <v>10.27</v>
      </c>
      <c r="R163" s="826"/>
      <c r="S163" s="826"/>
    </row>
    <row r="164" s="825" customFormat="true" ht="13" hidden="false" customHeight="false" outlineLevel="0" collapsed="false">
      <c r="E164" s="135"/>
      <c r="G164" s="858" t="s">
        <v>526</v>
      </c>
      <c r="H164" s="858" t="s">
        <v>962</v>
      </c>
      <c r="J164" s="859" t="s">
        <v>904</v>
      </c>
      <c r="K164" s="860" t="n">
        <v>0.06</v>
      </c>
      <c r="L164" s="896" t="s">
        <v>579</v>
      </c>
      <c r="M164" s="896" t="s">
        <v>963</v>
      </c>
      <c r="N164" s="862" t="str">
        <f aca="false">L164&amp;M164</f>
        <v>埼玉県八潮市</v>
      </c>
      <c r="O164" s="861" t="n">
        <v>10.42</v>
      </c>
      <c r="P164" s="861" t="n">
        <v>10.33</v>
      </c>
      <c r="Q164" s="883" t="n">
        <v>10.27</v>
      </c>
      <c r="R164" s="826"/>
      <c r="S164" s="826"/>
    </row>
    <row r="165" s="825" customFormat="true" ht="13" hidden="false" customHeight="false" outlineLevel="0" collapsed="false">
      <c r="E165" s="135"/>
      <c r="G165" s="858" t="s">
        <v>526</v>
      </c>
      <c r="H165" s="858" t="s">
        <v>964</v>
      </c>
      <c r="J165" s="859" t="s">
        <v>904</v>
      </c>
      <c r="K165" s="860" t="n">
        <v>0.06</v>
      </c>
      <c r="L165" s="896" t="s">
        <v>579</v>
      </c>
      <c r="M165" s="896" t="s">
        <v>965</v>
      </c>
      <c r="N165" s="862" t="str">
        <f aca="false">L165&amp;M165</f>
        <v>埼玉県富士見市</v>
      </c>
      <c r="O165" s="861" t="n">
        <v>10.42</v>
      </c>
      <c r="P165" s="861" t="n">
        <v>10.33</v>
      </c>
      <c r="Q165" s="883" t="n">
        <v>10.27</v>
      </c>
      <c r="R165" s="826"/>
      <c r="S165" s="826"/>
    </row>
    <row r="166" s="825" customFormat="true" ht="13" hidden="false" customHeight="false" outlineLevel="0" collapsed="false">
      <c r="E166" s="135"/>
      <c r="G166" s="858" t="s">
        <v>526</v>
      </c>
      <c r="H166" s="858" t="s">
        <v>966</v>
      </c>
      <c r="J166" s="859" t="s">
        <v>904</v>
      </c>
      <c r="K166" s="860" t="n">
        <v>0.06</v>
      </c>
      <c r="L166" s="896" t="s">
        <v>579</v>
      </c>
      <c r="M166" s="896" t="s">
        <v>967</v>
      </c>
      <c r="N166" s="862" t="str">
        <f aca="false">L166&amp;M166</f>
        <v>埼玉県三郷市</v>
      </c>
      <c r="O166" s="861" t="n">
        <v>10.42</v>
      </c>
      <c r="P166" s="861" t="n">
        <v>10.33</v>
      </c>
      <c r="Q166" s="883" t="n">
        <v>10.27</v>
      </c>
      <c r="R166" s="826"/>
      <c r="S166" s="826"/>
    </row>
    <row r="167" s="825" customFormat="true" ht="13" hidden="false" customHeight="false" outlineLevel="0" collapsed="false">
      <c r="E167" s="135"/>
      <c r="G167" s="858" t="s">
        <v>526</v>
      </c>
      <c r="H167" s="858" t="s">
        <v>968</v>
      </c>
      <c r="J167" s="859" t="s">
        <v>904</v>
      </c>
      <c r="K167" s="860" t="n">
        <v>0.06</v>
      </c>
      <c r="L167" s="896" t="s">
        <v>579</v>
      </c>
      <c r="M167" s="896" t="s">
        <v>969</v>
      </c>
      <c r="N167" s="862" t="str">
        <f aca="false">L167&amp;M167</f>
        <v>埼玉県蓮田市</v>
      </c>
      <c r="O167" s="861" t="n">
        <v>10.42</v>
      </c>
      <c r="P167" s="861" t="n">
        <v>10.33</v>
      </c>
      <c r="Q167" s="883" t="n">
        <v>10.27</v>
      </c>
      <c r="R167" s="826"/>
      <c r="S167" s="826"/>
    </row>
    <row r="168" s="825" customFormat="true" ht="13" hidden="false" customHeight="false" outlineLevel="0" collapsed="false">
      <c r="E168" s="135"/>
      <c r="G168" s="858" t="s">
        <v>526</v>
      </c>
      <c r="H168" s="858" t="s">
        <v>970</v>
      </c>
      <c r="J168" s="859" t="s">
        <v>904</v>
      </c>
      <c r="K168" s="860" t="n">
        <v>0.06</v>
      </c>
      <c r="L168" s="896" t="s">
        <v>579</v>
      </c>
      <c r="M168" s="896" t="s">
        <v>971</v>
      </c>
      <c r="N168" s="862" t="str">
        <f aca="false">L168&amp;M168</f>
        <v>埼玉県坂戸市</v>
      </c>
      <c r="O168" s="861" t="n">
        <v>10.42</v>
      </c>
      <c r="P168" s="861" t="n">
        <v>10.33</v>
      </c>
      <c r="Q168" s="883" t="n">
        <v>10.27</v>
      </c>
      <c r="R168" s="826"/>
      <c r="S168" s="826"/>
    </row>
    <row r="169" s="825" customFormat="true" ht="13" hidden="false" customHeight="false" outlineLevel="0" collapsed="false">
      <c r="E169" s="135"/>
      <c r="G169" s="858" t="s">
        <v>526</v>
      </c>
      <c r="H169" s="858" t="s">
        <v>972</v>
      </c>
      <c r="J169" s="859" t="s">
        <v>904</v>
      </c>
      <c r="K169" s="860" t="n">
        <v>0.06</v>
      </c>
      <c r="L169" s="896" t="s">
        <v>579</v>
      </c>
      <c r="M169" s="896" t="s">
        <v>973</v>
      </c>
      <c r="N169" s="862" t="str">
        <f aca="false">L169&amp;M169</f>
        <v>埼玉県幸手市</v>
      </c>
      <c r="O169" s="861" t="n">
        <v>10.42</v>
      </c>
      <c r="P169" s="861" t="n">
        <v>10.33</v>
      </c>
      <c r="Q169" s="883" t="n">
        <v>10.27</v>
      </c>
      <c r="R169" s="826"/>
      <c r="S169" s="826"/>
    </row>
    <row r="170" s="825" customFormat="true" ht="13" hidden="false" customHeight="false" outlineLevel="0" collapsed="false">
      <c r="E170" s="135"/>
      <c r="G170" s="858" t="s">
        <v>526</v>
      </c>
      <c r="H170" s="858" t="s">
        <v>974</v>
      </c>
      <c r="J170" s="859" t="s">
        <v>904</v>
      </c>
      <c r="K170" s="860" t="n">
        <v>0.06</v>
      </c>
      <c r="L170" s="896" t="s">
        <v>579</v>
      </c>
      <c r="M170" s="896" t="s">
        <v>975</v>
      </c>
      <c r="N170" s="862" t="str">
        <f aca="false">L170&amp;M170</f>
        <v>埼玉県鶴ヶ島市</v>
      </c>
      <c r="O170" s="861" t="n">
        <v>10.42</v>
      </c>
      <c r="P170" s="861" t="n">
        <v>10.33</v>
      </c>
      <c r="Q170" s="883" t="n">
        <v>10.27</v>
      </c>
      <c r="R170" s="826"/>
      <c r="S170" s="826"/>
    </row>
    <row r="171" s="825" customFormat="true" ht="13" hidden="false" customHeight="false" outlineLevel="0" collapsed="false">
      <c r="E171" s="135"/>
      <c r="G171" s="858" t="s">
        <v>526</v>
      </c>
      <c r="H171" s="858" t="s">
        <v>976</v>
      </c>
      <c r="J171" s="859" t="s">
        <v>904</v>
      </c>
      <c r="K171" s="860" t="n">
        <v>0.06</v>
      </c>
      <c r="L171" s="896" t="s">
        <v>579</v>
      </c>
      <c r="M171" s="896" t="s">
        <v>977</v>
      </c>
      <c r="N171" s="862" t="str">
        <f aca="false">L171&amp;M171</f>
        <v>埼玉県吉川市</v>
      </c>
      <c r="O171" s="861" t="n">
        <v>10.42</v>
      </c>
      <c r="P171" s="861" t="n">
        <v>10.33</v>
      </c>
      <c r="Q171" s="883" t="n">
        <v>10.27</v>
      </c>
      <c r="R171" s="826"/>
      <c r="S171" s="826"/>
    </row>
    <row r="172" s="825" customFormat="true" ht="13" hidden="false" customHeight="false" outlineLevel="0" collapsed="false">
      <c r="E172" s="135"/>
      <c r="G172" s="858" t="s">
        <v>526</v>
      </c>
      <c r="H172" s="858" t="s">
        <v>978</v>
      </c>
      <c r="J172" s="859" t="s">
        <v>904</v>
      </c>
      <c r="K172" s="860" t="n">
        <v>0.06</v>
      </c>
      <c r="L172" s="896" t="s">
        <v>579</v>
      </c>
      <c r="M172" s="896" t="s">
        <v>979</v>
      </c>
      <c r="N172" s="862" t="str">
        <f aca="false">L172&amp;M172</f>
        <v>埼玉県白岡市</v>
      </c>
      <c r="O172" s="861" t="n">
        <v>10.42</v>
      </c>
      <c r="P172" s="861" t="n">
        <v>10.33</v>
      </c>
      <c r="Q172" s="883" t="n">
        <v>10.27</v>
      </c>
      <c r="R172" s="826"/>
      <c r="S172" s="826"/>
    </row>
    <row r="173" s="825" customFormat="true" ht="13" hidden="false" customHeight="false" outlineLevel="0" collapsed="false">
      <c r="E173" s="135"/>
      <c r="G173" s="858" t="s">
        <v>526</v>
      </c>
      <c r="H173" s="858" t="s">
        <v>980</v>
      </c>
      <c r="J173" s="859" t="s">
        <v>904</v>
      </c>
      <c r="K173" s="860" t="n">
        <v>0.06</v>
      </c>
      <c r="L173" s="896" t="s">
        <v>579</v>
      </c>
      <c r="M173" s="896" t="s">
        <v>981</v>
      </c>
      <c r="N173" s="862" t="str">
        <f aca="false">L173&amp;M173</f>
        <v>埼玉県伊奈町</v>
      </c>
      <c r="O173" s="861" t="n">
        <v>10.42</v>
      </c>
      <c r="P173" s="861" t="n">
        <v>10.33</v>
      </c>
      <c r="Q173" s="883" t="n">
        <v>10.27</v>
      </c>
      <c r="R173" s="826"/>
      <c r="S173" s="826"/>
    </row>
    <row r="174" s="825" customFormat="true" ht="13" hidden="false" customHeight="false" outlineLevel="0" collapsed="false">
      <c r="E174" s="135"/>
      <c r="G174" s="858" t="s">
        <v>526</v>
      </c>
      <c r="H174" s="858" t="s">
        <v>982</v>
      </c>
      <c r="J174" s="859" t="s">
        <v>904</v>
      </c>
      <c r="K174" s="860" t="n">
        <v>0.06</v>
      </c>
      <c r="L174" s="896" t="s">
        <v>579</v>
      </c>
      <c r="M174" s="896" t="s">
        <v>983</v>
      </c>
      <c r="N174" s="862" t="str">
        <f aca="false">L174&amp;M174</f>
        <v>埼玉県三芳町</v>
      </c>
      <c r="O174" s="861" t="n">
        <v>10.42</v>
      </c>
      <c r="P174" s="861" t="n">
        <v>10.33</v>
      </c>
      <c r="Q174" s="883" t="n">
        <v>10.27</v>
      </c>
      <c r="R174" s="826"/>
      <c r="S174" s="826"/>
    </row>
    <row r="175" s="825" customFormat="true" ht="13" hidden="false" customHeight="false" outlineLevel="0" collapsed="false">
      <c r="E175" s="135"/>
      <c r="G175" s="858" t="s">
        <v>526</v>
      </c>
      <c r="H175" s="858" t="s">
        <v>984</v>
      </c>
      <c r="J175" s="859" t="s">
        <v>904</v>
      </c>
      <c r="K175" s="860" t="n">
        <v>0.06</v>
      </c>
      <c r="L175" s="896" t="s">
        <v>579</v>
      </c>
      <c r="M175" s="896" t="s">
        <v>985</v>
      </c>
      <c r="N175" s="862" t="str">
        <f aca="false">L175&amp;M175</f>
        <v>埼玉県宮代町</v>
      </c>
      <c r="O175" s="861" t="n">
        <v>10.42</v>
      </c>
      <c r="P175" s="861" t="n">
        <v>10.33</v>
      </c>
      <c r="Q175" s="883" t="n">
        <v>10.27</v>
      </c>
      <c r="R175" s="826"/>
      <c r="S175" s="826"/>
    </row>
    <row r="176" s="825" customFormat="true" ht="13" hidden="false" customHeight="false" outlineLevel="0" collapsed="false">
      <c r="E176" s="135"/>
      <c r="G176" s="858" t="s">
        <v>526</v>
      </c>
      <c r="H176" s="858" t="s">
        <v>986</v>
      </c>
      <c r="J176" s="859" t="s">
        <v>904</v>
      </c>
      <c r="K176" s="860" t="n">
        <v>0.06</v>
      </c>
      <c r="L176" s="896" t="s">
        <v>579</v>
      </c>
      <c r="M176" s="896" t="s">
        <v>987</v>
      </c>
      <c r="N176" s="862" t="str">
        <f aca="false">L176&amp;M176</f>
        <v>埼玉県杉戸町</v>
      </c>
      <c r="O176" s="861" t="n">
        <v>10.42</v>
      </c>
      <c r="P176" s="861" t="n">
        <v>10.33</v>
      </c>
      <c r="Q176" s="883" t="n">
        <v>10.27</v>
      </c>
      <c r="R176" s="826"/>
      <c r="S176" s="826"/>
    </row>
    <row r="177" s="825" customFormat="true" ht="13" hidden="false" customHeight="false" outlineLevel="0" collapsed="false">
      <c r="E177" s="135"/>
      <c r="G177" s="858" t="s">
        <v>526</v>
      </c>
      <c r="H177" s="858" t="s">
        <v>988</v>
      </c>
      <c r="J177" s="859" t="s">
        <v>904</v>
      </c>
      <c r="K177" s="860" t="n">
        <v>0.06</v>
      </c>
      <c r="L177" s="896" t="s">
        <v>579</v>
      </c>
      <c r="M177" s="896" t="s">
        <v>989</v>
      </c>
      <c r="N177" s="862" t="str">
        <f aca="false">L177&amp;M177</f>
        <v>埼玉県松伏町</v>
      </c>
      <c r="O177" s="861" t="n">
        <v>10.42</v>
      </c>
      <c r="P177" s="861" t="n">
        <v>10.33</v>
      </c>
      <c r="Q177" s="883" t="n">
        <v>10.27</v>
      </c>
      <c r="R177" s="826"/>
      <c r="S177" s="826"/>
    </row>
    <row r="178" s="825" customFormat="true" ht="13" hidden="false" customHeight="false" outlineLevel="0" collapsed="false">
      <c r="E178" s="135"/>
      <c r="G178" s="858" t="s">
        <v>526</v>
      </c>
      <c r="H178" s="858" t="s">
        <v>990</v>
      </c>
      <c r="J178" s="859" t="s">
        <v>904</v>
      </c>
      <c r="K178" s="860" t="n">
        <v>0.06</v>
      </c>
      <c r="L178" s="896" t="s">
        <v>583</v>
      </c>
      <c r="M178" s="896" t="s">
        <v>991</v>
      </c>
      <c r="N178" s="862" t="str">
        <f aca="false">L178&amp;M178</f>
        <v>千葉県野田市</v>
      </c>
      <c r="O178" s="861" t="n">
        <v>10.42</v>
      </c>
      <c r="P178" s="861" t="n">
        <v>10.33</v>
      </c>
      <c r="Q178" s="883" t="n">
        <v>10.27</v>
      </c>
      <c r="R178" s="826"/>
      <c r="S178" s="826"/>
    </row>
    <row r="179" s="825" customFormat="true" ht="13" hidden="false" customHeight="false" outlineLevel="0" collapsed="false">
      <c r="E179" s="135"/>
      <c r="G179" s="858" t="s">
        <v>526</v>
      </c>
      <c r="H179" s="858" t="s">
        <v>992</v>
      </c>
      <c r="J179" s="859" t="s">
        <v>904</v>
      </c>
      <c r="K179" s="860" t="n">
        <v>0.06</v>
      </c>
      <c r="L179" s="896" t="s">
        <v>583</v>
      </c>
      <c r="M179" s="896" t="s">
        <v>993</v>
      </c>
      <c r="N179" s="862" t="str">
        <f aca="false">L179&amp;M179</f>
        <v>千葉県茂原市</v>
      </c>
      <c r="O179" s="861" t="n">
        <v>10.42</v>
      </c>
      <c r="P179" s="861" t="n">
        <v>10.33</v>
      </c>
      <c r="Q179" s="883" t="n">
        <v>10.27</v>
      </c>
      <c r="R179" s="826"/>
      <c r="S179" s="826"/>
    </row>
    <row r="180" s="825" customFormat="true" ht="13" hidden="false" customHeight="false" outlineLevel="0" collapsed="false">
      <c r="E180" s="135"/>
      <c r="G180" s="858" t="s">
        <v>526</v>
      </c>
      <c r="H180" s="858" t="s">
        <v>994</v>
      </c>
      <c r="J180" s="859" t="s">
        <v>904</v>
      </c>
      <c r="K180" s="860" t="n">
        <v>0.06</v>
      </c>
      <c r="L180" s="896" t="s">
        <v>583</v>
      </c>
      <c r="M180" s="896" t="s">
        <v>995</v>
      </c>
      <c r="N180" s="862" t="str">
        <f aca="false">L180&amp;M180</f>
        <v>千葉県柏市</v>
      </c>
      <c r="O180" s="861" t="n">
        <v>10.42</v>
      </c>
      <c r="P180" s="861" t="n">
        <v>10.33</v>
      </c>
      <c r="Q180" s="883" t="n">
        <v>10.27</v>
      </c>
      <c r="R180" s="826"/>
      <c r="S180" s="826"/>
    </row>
    <row r="181" s="825" customFormat="true" ht="13" hidden="false" customHeight="false" outlineLevel="0" collapsed="false">
      <c r="E181" s="135"/>
      <c r="G181" s="858" t="s">
        <v>526</v>
      </c>
      <c r="H181" s="858" t="s">
        <v>996</v>
      </c>
      <c r="J181" s="859" t="s">
        <v>904</v>
      </c>
      <c r="K181" s="860" t="n">
        <v>0.06</v>
      </c>
      <c r="L181" s="896" t="s">
        <v>583</v>
      </c>
      <c r="M181" s="896" t="s">
        <v>997</v>
      </c>
      <c r="N181" s="862" t="str">
        <f aca="false">L181&amp;M181</f>
        <v>千葉県流山市</v>
      </c>
      <c r="O181" s="861" t="n">
        <v>10.42</v>
      </c>
      <c r="P181" s="861" t="n">
        <v>10.33</v>
      </c>
      <c r="Q181" s="883" t="n">
        <v>10.27</v>
      </c>
      <c r="R181" s="826"/>
      <c r="S181" s="826"/>
    </row>
    <row r="182" s="825" customFormat="true" ht="13" hidden="false" customHeight="false" outlineLevel="0" collapsed="false">
      <c r="E182" s="135"/>
      <c r="G182" s="858" t="s">
        <v>526</v>
      </c>
      <c r="H182" s="858" t="s">
        <v>998</v>
      </c>
      <c r="J182" s="859" t="s">
        <v>904</v>
      </c>
      <c r="K182" s="860" t="n">
        <v>0.06</v>
      </c>
      <c r="L182" s="896" t="s">
        <v>583</v>
      </c>
      <c r="M182" s="896" t="s">
        <v>999</v>
      </c>
      <c r="N182" s="862" t="str">
        <f aca="false">L182&amp;M182</f>
        <v>千葉県我孫子市</v>
      </c>
      <c r="O182" s="861" t="n">
        <v>10.42</v>
      </c>
      <c r="P182" s="861" t="n">
        <v>10.33</v>
      </c>
      <c r="Q182" s="883" t="n">
        <v>10.27</v>
      </c>
      <c r="R182" s="826"/>
      <c r="S182" s="826"/>
    </row>
    <row r="183" s="825" customFormat="true" ht="13" hidden="false" customHeight="false" outlineLevel="0" collapsed="false">
      <c r="E183" s="135"/>
      <c r="G183" s="858" t="s">
        <v>526</v>
      </c>
      <c r="H183" s="858" t="s">
        <v>768</v>
      </c>
      <c r="J183" s="859" t="s">
        <v>904</v>
      </c>
      <c r="K183" s="860" t="n">
        <v>0.06</v>
      </c>
      <c r="L183" s="896" t="s">
        <v>583</v>
      </c>
      <c r="M183" s="896" t="s">
        <v>1000</v>
      </c>
      <c r="N183" s="862" t="str">
        <f aca="false">L183&amp;M183</f>
        <v>千葉県鎌ケ谷市</v>
      </c>
      <c r="O183" s="861" t="n">
        <v>10.42</v>
      </c>
      <c r="P183" s="861" t="n">
        <v>10.33</v>
      </c>
      <c r="Q183" s="883" t="n">
        <v>10.27</v>
      </c>
      <c r="R183" s="826"/>
      <c r="S183" s="826"/>
    </row>
    <row r="184" s="825" customFormat="true" ht="13" hidden="false" customHeight="false" outlineLevel="0" collapsed="false">
      <c r="E184" s="135"/>
      <c r="G184" s="858" t="s">
        <v>526</v>
      </c>
      <c r="H184" s="858" t="s">
        <v>1001</v>
      </c>
      <c r="J184" s="859" t="s">
        <v>904</v>
      </c>
      <c r="K184" s="860" t="n">
        <v>0.06</v>
      </c>
      <c r="L184" s="896" t="s">
        <v>583</v>
      </c>
      <c r="M184" s="896" t="s">
        <v>1002</v>
      </c>
      <c r="N184" s="862" t="str">
        <f aca="false">L184&amp;M184</f>
        <v>千葉県袖ケ浦市</v>
      </c>
      <c r="O184" s="861" t="n">
        <v>10.42</v>
      </c>
      <c r="P184" s="861" t="n">
        <v>10.33</v>
      </c>
      <c r="Q184" s="883" t="n">
        <v>10.27</v>
      </c>
      <c r="R184" s="826"/>
      <c r="S184" s="826"/>
    </row>
    <row r="185" s="825" customFormat="true" ht="13" hidden="false" customHeight="false" outlineLevel="0" collapsed="false">
      <c r="E185" s="135"/>
      <c r="G185" s="858" t="s">
        <v>526</v>
      </c>
      <c r="H185" s="858" t="s">
        <v>1003</v>
      </c>
      <c r="J185" s="859" t="s">
        <v>904</v>
      </c>
      <c r="K185" s="860" t="n">
        <v>0.06</v>
      </c>
      <c r="L185" s="896" t="s">
        <v>583</v>
      </c>
      <c r="M185" s="896" t="s">
        <v>1004</v>
      </c>
      <c r="N185" s="862" t="str">
        <f aca="false">L185&amp;M185</f>
        <v>千葉県白井市</v>
      </c>
      <c r="O185" s="861" t="n">
        <v>10.42</v>
      </c>
      <c r="P185" s="861" t="n">
        <v>10.33</v>
      </c>
      <c r="Q185" s="883" t="n">
        <v>10.27</v>
      </c>
      <c r="R185" s="826"/>
      <c r="S185" s="826"/>
    </row>
    <row r="186" s="825" customFormat="true" ht="13" hidden="false" customHeight="false" outlineLevel="0" collapsed="false">
      <c r="E186" s="135"/>
      <c r="G186" s="858" t="s">
        <v>526</v>
      </c>
      <c r="H186" s="858" t="s">
        <v>1005</v>
      </c>
      <c r="J186" s="859" t="s">
        <v>904</v>
      </c>
      <c r="K186" s="860" t="n">
        <v>0.06</v>
      </c>
      <c r="L186" s="896" t="s">
        <v>583</v>
      </c>
      <c r="M186" s="896" t="s">
        <v>1006</v>
      </c>
      <c r="N186" s="862" t="str">
        <f aca="false">L186&amp;M186</f>
        <v>千葉県酒々井町</v>
      </c>
      <c r="O186" s="861" t="n">
        <v>10.42</v>
      </c>
      <c r="P186" s="861" t="n">
        <v>10.33</v>
      </c>
      <c r="Q186" s="883" t="n">
        <v>10.27</v>
      </c>
      <c r="R186" s="826"/>
      <c r="S186" s="826"/>
    </row>
    <row r="187" s="825" customFormat="true" ht="13" hidden="false" customHeight="false" outlineLevel="0" collapsed="false">
      <c r="E187" s="135"/>
      <c r="G187" s="858" t="s">
        <v>526</v>
      </c>
      <c r="H187" s="858" t="s">
        <v>1007</v>
      </c>
      <c r="J187" s="859" t="s">
        <v>904</v>
      </c>
      <c r="K187" s="860" t="n">
        <v>0.06</v>
      </c>
      <c r="L187" s="896" t="s">
        <v>529</v>
      </c>
      <c r="M187" s="896" t="s">
        <v>1008</v>
      </c>
      <c r="N187" s="862" t="str">
        <f aca="false">L187&amp;M187</f>
        <v>東京都武蔵村山市</v>
      </c>
      <c r="O187" s="861" t="n">
        <v>10.42</v>
      </c>
      <c r="P187" s="861" t="n">
        <v>10.33</v>
      </c>
      <c r="Q187" s="883" t="n">
        <v>10.27</v>
      </c>
      <c r="R187" s="826"/>
      <c r="S187" s="826"/>
    </row>
    <row r="188" s="825" customFormat="true" ht="13" hidden="false" customHeight="false" outlineLevel="0" collapsed="false">
      <c r="E188" s="135"/>
      <c r="G188" s="858" t="s">
        <v>536</v>
      </c>
      <c r="H188" s="858" t="s">
        <v>1009</v>
      </c>
      <c r="J188" s="859" t="s">
        <v>904</v>
      </c>
      <c r="K188" s="860" t="n">
        <v>0.06</v>
      </c>
      <c r="L188" s="896" t="s">
        <v>529</v>
      </c>
      <c r="M188" s="896" t="s">
        <v>1010</v>
      </c>
      <c r="N188" s="862" t="str">
        <f aca="false">L188&amp;M188</f>
        <v>東京都羽村市</v>
      </c>
      <c r="O188" s="861" t="n">
        <v>10.42</v>
      </c>
      <c r="P188" s="861" t="n">
        <v>10.33</v>
      </c>
      <c r="Q188" s="883" t="n">
        <v>10.27</v>
      </c>
      <c r="R188" s="826"/>
      <c r="S188" s="826"/>
    </row>
    <row r="189" s="825" customFormat="true" ht="13" hidden="false" customHeight="false" outlineLevel="0" collapsed="false">
      <c r="E189" s="135"/>
      <c r="G189" s="858" t="s">
        <v>536</v>
      </c>
      <c r="H189" s="858" t="s">
        <v>1011</v>
      </c>
      <c r="J189" s="859" t="s">
        <v>904</v>
      </c>
      <c r="K189" s="860" t="n">
        <v>0.06</v>
      </c>
      <c r="L189" s="896" t="s">
        <v>529</v>
      </c>
      <c r="M189" s="896" t="s">
        <v>1012</v>
      </c>
      <c r="N189" s="862" t="str">
        <f aca="false">L189&amp;M189</f>
        <v>東京都瑞穂町</v>
      </c>
      <c r="O189" s="861" t="n">
        <v>10.42</v>
      </c>
      <c r="P189" s="861" t="n">
        <v>10.33</v>
      </c>
      <c r="Q189" s="883" t="n">
        <v>10.27</v>
      </c>
      <c r="R189" s="826"/>
      <c r="S189" s="826"/>
    </row>
    <row r="190" s="825" customFormat="true" ht="13" hidden="false" customHeight="false" outlineLevel="0" collapsed="false">
      <c r="E190" s="135"/>
      <c r="G190" s="858" t="s">
        <v>536</v>
      </c>
      <c r="H190" s="858" t="s">
        <v>1013</v>
      </c>
      <c r="J190" s="859" t="s">
        <v>904</v>
      </c>
      <c r="K190" s="860" t="n">
        <v>0.06</v>
      </c>
      <c r="L190" s="896" t="s">
        <v>529</v>
      </c>
      <c r="M190" s="896" t="s">
        <v>1014</v>
      </c>
      <c r="N190" s="862" t="str">
        <f aca="false">L190&amp;M190</f>
        <v>東京都奥多摩町</v>
      </c>
      <c r="O190" s="861" t="n">
        <v>10.42</v>
      </c>
      <c r="P190" s="861" t="n">
        <v>10.33</v>
      </c>
      <c r="Q190" s="883" t="n">
        <v>10.27</v>
      </c>
      <c r="R190" s="826"/>
      <c r="S190" s="826"/>
    </row>
    <row r="191" s="825" customFormat="true" ht="13" hidden="false" customHeight="false" outlineLevel="0" collapsed="false">
      <c r="E191" s="135"/>
      <c r="G191" s="858" t="s">
        <v>536</v>
      </c>
      <c r="H191" s="858" t="s">
        <v>1015</v>
      </c>
      <c r="J191" s="859" t="s">
        <v>904</v>
      </c>
      <c r="K191" s="860" t="n">
        <v>0.06</v>
      </c>
      <c r="L191" s="896" t="s">
        <v>529</v>
      </c>
      <c r="M191" s="896" t="s">
        <v>1016</v>
      </c>
      <c r="N191" s="862" t="str">
        <f aca="false">L191&amp;M191</f>
        <v>東京都檜原村</v>
      </c>
      <c r="O191" s="861" t="n">
        <v>10.42</v>
      </c>
      <c r="P191" s="861" t="n">
        <v>10.33</v>
      </c>
      <c r="Q191" s="883" t="n">
        <v>10.27</v>
      </c>
      <c r="R191" s="826"/>
      <c r="S191" s="826"/>
    </row>
    <row r="192" s="825" customFormat="true" ht="13" hidden="false" customHeight="false" outlineLevel="0" collapsed="false">
      <c r="E192" s="135"/>
      <c r="G192" s="858" t="s">
        <v>536</v>
      </c>
      <c r="H192" s="858" t="s">
        <v>1017</v>
      </c>
      <c r="J192" s="859" t="s">
        <v>904</v>
      </c>
      <c r="K192" s="860" t="n">
        <v>0.06</v>
      </c>
      <c r="L192" s="896" t="s">
        <v>590</v>
      </c>
      <c r="M192" s="896" t="s">
        <v>1018</v>
      </c>
      <c r="N192" s="862" t="str">
        <f aca="false">L192&amp;M192</f>
        <v>神奈川県三浦市</v>
      </c>
      <c r="O192" s="861" t="n">
        <v>10.42</v>
      </c>
      <c r="P192" s="861" t="n">
        <v>10.33</v>
      </c>
      <c r="Q192" s="883" t="n">
        <v>10.27</v>
      </c>
      <c r="R192" s="826"/>
      <c r="S192" s="826"/>
    </row>
    <row r="193" s="825" customFormat="true" ht="13" hidden="false" customHeight="false" outlineLevel="0" collapsed="false">
      <c r="E193" s="135"/>
      <c r="G193" s="858" t="s">
        <v>536</v>
      </c>
      <c r="H193" s="858" t="s">
        <v>1019</v>
      </c>
      <c r="J193" s="859" t="s">
        <v>904</v>
      </c>
      <c r="K193" s="860" t="n">
        <v>0.06</v>
      </c>
      <c r="L193" s="896" t="s">
        <v>590</v>
      </c>
      <c r="M193" s="896" t="s">
        <v>1020</v>
      </c>
      <c r="N193" s="862" t="str">
        <f aca="false">L193&amp;M193</f>
        <v>神奈川県秦野市</v>
      </c>
      <c r="O193" s="861" t="n">
        <v>10.42</v>
      </c>
      <c r="P193" s="861" t="n">
        <v>10.33</v>
      </c>
      <c r="Q193" s="883" t="n">
        <v>10.27</v>
      </c>
      <c r="R193" s="826"/>
      <c r="S193" s="826"/>
    </row>
    <row r="194" s="825" customFormat="true" ht="13" hidden="false" customHeight="false" outlineLevel="0" collapsed="false">
      <c r="E194" s="135"/>
      <c r="G194" s="858" t="s">
        <v>536</v>
      </c>
      <c r="H194" s="858" t="s">
        <v>1021</v>
      </c>
      <c r="J194" s="859" t="s">
        <v>904</v>
      </c>
      <c r="K194" s="860" t="n">
        <v>0.06</v>
      </c>
      <c r="L194" s="896" t="s">
        <v>590</v>
      </c>
      <c r="M194" s="896" t="s">
        <v>1022</v>
      </c>
      <c r="N194" s="862" t="str">
        <f aca="false">L194&amp;M194</f>
        <v>神奈川県葉山町</v>
      </c>
      <c r="O194" s="861" t="n">
        <v>10.42</v>
      </c>
      <c r="P194" s="861" t="n">
        <v>10.33</v>
      </c>
      <c r="Q194" s="883" t="n">
        <v>10.27</v>
      </c>
      <c r="R194" s="826"/>
      <c r="S194" s="826"/>
    </row>
    <row r="195" s="825" customFormat="true" ht="13" hidden="false" customHeight="false" outlineLevel="0" collapsed="false">
      <c r="E195" s="135"/>
      <c r="G195" s="858" t="s">
        <v>536</v>
      </c>
      <c r="H195" s="858" t="s">
        <v>1023</v>
      </c>
      <c r="J195" s="859" t="s">
        <v>904</v>
      </c>
      <c r="K195" s="860" t="n">
        <v>0.06</v>
      </c>
      <c r="L195" s="896" t="s">
        <v>590</v>
      </c>
      <c r="M195" s="896" t="s">
        <v>1024</v>
      </c>
      <c r="N195" s="862" t="str">
        <f aca="false">L195&amp;M195</f>
        <v>神奈川県大磯町</v>
      </c>
      <c r="O195" s="861" t="n">
        <v>10.42</v>
      </c>
      <c r="P195" s="861" t="n">
        <v>10.33</v>
      </c>
      <c r="Q195" s="883" t="n">
        <v>10.27</v>
      </c>
      <c r="R195" s="826"/>
      <c r="S195" s="826"/>
    </row>
    <row r="196" s="825" customFormat="true" ht="13" hidden="false" customHeight="false" outlineLevel="0" collapsed="false">
      <c r="E196" s="135"/>
      <c r="G196" s="858" t="s">
        <v>536</v>
      </c>
      <c r="H196" s="858" t="s">
        <v>1025</v>
      </c>
      <c r="J196" s="859" t="s">
        <v>904</v>
      </c>
      <c r="K196" s="860" t="n">
        <v>0.06</v>
      </c>
      <c r="L196" s="896" t="s">
        <v>590</v>
      </c>
      <c r="M196" s="896" t="s">
        <v>1026</v>
      </c>
      <c r="N196" s="862" t="str">
        <f aca="false">L196&amp;M196</f>
        <v>神奈川県二宮町</v>
      </c>
      <c r="O196" s="861" t="n">
        <v>10.42</v>
      </c>
      <c r="P196" s="861" t="n">
        <v>10.33</v>
      </c>
      <c r="Q196" s="883" t="n">
        <v>10.27</v>
      </c>
      <c r="R196" s="826"/>
      <c r="S196" s="826"/>
    </row>
    <row r="197" s="825" customFormat="true" ht="13" hidden="false" customHeight="false" outlineLevel="0" collapsed="false">
      <c r="E197" s="135"/>
      <c r="G197" s="858" t="s">
        <v>536</v>
      </c>
      <c r="H197" s="858" t="s">
        <v>1027</v>
      </c>
      <c r="J197" s="859" t="s">
        <v>904</v>
      </c>
      <c r="K197" s="860" t="n">
        <v>0.06</v>
      </c>
      <c r="L197" s="896" t="s">
        <v>590</v>
      </c>
      <c r="M197" s="896" t="s">
        <v>1028</v>
      </c>
      <c r="N197" s="862" t="str">
        <f aca="false">L197&amp;M197</f>
        <v>神奈川県清川村</v>
      </c>
      <c r="O197" s="861" t="n">
        <v>10.42</v>
      </c>
      <c r="P197" s="861" t="n">
        <v>10.33</v>
      </c>
      <c r="Q197" s="883" t="n">
        <v>10.27</v>
      </c>
      <c r="R197" s="826"/>
      <c r="S197" s="826"/>
    </row>
    <row r="198" s="825" customFormat="true" ht="13" hidden="false" customHeight="false" outlineLevel="0" collapsed="false">
      <c r="E198" s="135"/>
      <c r="G198" s="858" t="s">
        <v>536</v>
      </c>
      <c r="H198" s="858" t="s">
        <v>1029</v>
      </c>
      <c r="J198" s="859" t="s">
        <v>904</v>
      </c>
      <c r="K198" s="860" t="n">
        <v>0.06</v>
      </c>
      <c r="L198" s="896" t="s">
        <v>618</v>
      </c>
      <c r="M198" s="896" t="s">
        <v>1030</v>
      </c>
      <c r="N198" s="862" t="str">
        <f aca="false">L198&amp;M198</f>
        <v>岐阜県岐阜市</v>
      </c>
      <c r="O198" s="861" t="n">
        <v>10.42</v>
      </c>
      <c r="P198" s="861" t="n">
        <v>10.33</v>
      </c>
      <c r="Q198" s="883" t="n">
        <v>10.27</v>
      </c>
      <c r="R198" s="826"/>
      <c r="S198" s="826"/>
    </row>
    <row r="199" s="825" customFormat="true" ht="13" hidden="false" customHeight="false" outlineLevel="0" collapsed="false">
      <c r="E199" s="135"/>
      <c r="G199" s="858" t="s">
        <v>536</v>
      </c>
      <c r="H199" s="858" t="s">
        <v>1031</v>
      </c>
      <c r="J199" s="859" t="s">
        <v>904</v>
      </c>
      <c r="K199" s="860" t="n">
        <v>0.06</v>
      </c>
      <c r="L199" s="896" t="s">
        <v>622</v>
      </c>
      <c r="M199" s="896" t="s">
        <v>1032</v>
      </c>
      <c r="N199" s="862" t="str">
        <f aca="false">L199&amp;M199</f>
        <v>静岡県静岡市</v>
      </c>
      <c r="O199" s="861" t="n">
        <v>10.42</v>
      </c>
      <c r="P199" s="861" t="n">
        <v>10.33</v>
      </c>
      <c r="Q199" s="883" t="n">
        <v>10.27</v>
      </c>
      <c r="R199" s="826"/>
      <c r="S199" s="826"/>
    </row>
    <row r="200" s="825" customFormat="true" ht="13" hidden="false" customHeight="false" outlineLevel="0" collapsed="false">
      <c r="E200" s="135"/>
      <c r="G200" s="858" t="s">
        <v>536</v>
      </c>
      <c r="H200" s="858" t="s">
        <v>1033</v>
      </c>
      <c r="J200" s="859" t="s">
        <v>904</v>
      </c>
      <c r="K200" s="860" t="n">
        <v>0.06</v>
      </c>
      <c r="L200" s="896" t="s">
        <v>626</v>
      </c>
      <c r="M200" s="896" t="s">
        <v>1034</v>
      </c>
      <c r="N200" s="862" t="str">
        <f aca="false">L200&amp;M200</f>
        <v>愛知県岡崎市</v>
      </c>
      <c r="O200" s="861" t="n">
        <v>10.42</v>
      </c>
      <c r="P200" s="861" t="n">
        <v>10.33</v>
      </c>
      <c r="Q200" s="883" t="n">
        <v>10.27</v>
      </c>
      <c r="R200" s="826"/>
      <c r="S200" s="826"/>
    </row>
    <row r="201" s="825" customFormat="true" ht="13" hidden="false" customHeight="false" outlineLevel="0" collapsed="false">
      <c r="E201" s="135"/>
      <c r="G201" s="858" t="s">
        <v>536</v>
      </c>
      <c r="H201" s="858" t="s">
        <v>1035</v>
      </c>
      <c r="J201" s="859" t="s">
        <v>904</v>
      </c>
      <c r="K201" s="860" t="n">
        <v>0.06</v>
      </c>
      <c r="L201" s="896" t="s">
        <v>626</v>
      </c>
      <c r="M201" s="896" t="s">
        <v>1036</v>
      </c>
      <c r="N201" s="862" t="str">
        <f aca="false">L201&amp;M201</f>
        <v>愛知県瀬戸市</v>
      </c>
      <c r="O201" s="861" t="n">
        <v>10.42</v>
      </c>
      <c r="P201" s="861" t="n">
        <v>10.33</v>
      </c>
      <c r="Q201" s="883" t="n">
        <v>10.27</v>
      </c>
      <c r="R201" s="826"/>
      <c r="S201" s="826"/>
    </row>
    <row r="202" s="825" customFormat="true" ht="13" hidden="false" customHeight="false" outlineLevel="0" collapsed="false">
      <c r="E202" s="135"/>
      <c r="G202" s="858" t="s">
        <v>536</v>
      </c>
      <c r="H202" s="858" t="s">
        <v>1037</v>
      </c>
      <c r="J202" s="859" t="s">
        <v>904</v>
      </c>
      <c r="K202" s="860" t="n">
        <v>0.06</v>
      </c>
      <c r="L202" s="896" t="s">
        <v>626</v>
      </c>
      <c r="M202" s="896" t="s">
        <v>1038</v>
      </c>
      <c r="N202" s="862" t="str">
        <f aca="false">L202&amp;M202</f>
        <v>愛知県春日井市</v>
      </c>
      <c r="O202" s="861" t="n">
        <v>10.42</v>
      </c>
      <c r="P202" s="861" t="n">
        <v>10.33</v>
      </c>
      <c r="Q202" s="883" t="n">
        <v>10.27</v>
      </c>
      <c r="R202" s="826"/>
      <c r="S202" s="826"/>
    </row>
    <row r="203" s="825" customFormat="true" ht="13" hidden="false" customHeight="false" outlineLevel="0" collapsed="false">
      <c r="E203" s="135"/>
      <c r="G203" s="858" t="s">
        <v>536</v>
      </c>
      <c r="H203" s="858" t="s">
        <v>1039</v>
      </c>
      <c r="J203" s="859" t="s">
        <v>904</v>
      </c>
      <c r="K203" s="860" t="n">
        <v>0.06</v>
      </c>
      <c r="L203" s="896" t="s">
        <v>626</v>
      </c>
      <c r="M203" s="896" t="s">
        <v>1040</v>
      </c>
      <c r="N203" s="862" t="str">
        <f aca="false">L203&amp;M203</f>
        <v>愛知県津島市</v>
      </c>
      <c r="O203" s="861" t="n">
        <v>10.42</v>
      </c>
      <c r="P203" s="861" t="n">
        <v>10.33</v>
      </c>
      <c r="Q203" s="883" t="n">
        <v>10.27</v>
      </c>
      <c r="R203" s="826"/>
      <c r="S203" s="826"/>
    </row>
    <row r="204" s="825" customFormat="true" ht="13" hidden="false" customHeight="false" outlineLevel="0" collapsed="false">
      <c r="E204" s="135"/>
      <c r="G204" s="858" t="s">
        <v>536</v>
      </c>
      <c r="H204" s="858" t="s">
        <v>1041</v>
      </c>
      <c r="J204" s="859" t="s">
        <v>904</v>
      </c>
      <c r="K204" s="860" t="n">
        <v>0.06</v>
      </c>
      <c r="L204" s="896" t="s">
        <v>626</v>
      </c>
      <c r="M204" s="896" t="s">
        <v>1042</v>
      </c>
      <c r="N204" s="862" t="str">
        <f aca="false">L204&amp;M204</f>
        <v>愛知県碧南市</v>
      </c>
      <c r="O204" s="861" t="n">
        <v>10.42</v>
      </c>
      <c r="P204" s="861" t="n">
        <v>10.33</v>
      </c>
      <c r="Q204" s="883" t="n">
        <v>10.27</v>
      </c>
      <c r="R204" s="826"/>
      <c r="S204" s="826"/>
    </row>
    <row r="205" s="825" customFormat="true" ht="13" hidden="false" customHeight="false" outlineLevel="0" collapsed="false">
      <c r="E205" s="135"/>
      <c r="G205" s="858" t="s">
        <v>536</v>
      </c>
      <c r="H205" s="858" t="s">
        <v>1043</v>
      </c>
      <c r="J205" s="859" t="s">
        <v>904</v>
      </c>
      <c r="K205" s="860" t="n">
        <v>0.06</v>
      </c>
      <c r="L205" s="896" t="s">
        <v>626</v>
      </c>
      <c r="M205" s="896" t="s">
        <v>1044</v>
      </c>
      <c r="N205" s="862" t="str">
        <f aca="false">L205&amp;M205</f>
        <v>愛知県安城市</v>
      </c>
      <c r="O205" s="861" t="n">
        <v>10.42</v>
      </c>
      <c r="P205" s="861" t="n">
        <v>10.33</v>
      </c>
      <c r="Q205" s="883" t="n">
        <v>10.27</v>
      </c>
      <c r="R205" s="826"/>
      <c r="S205" s="826"/>
    </row>
    <row r="206" s="825" customFormat="true" ht="13" hidden="false" customHeight="false" outlineLevel="0" collapsed="false">
      <c r="E206" s="135"/>
      <c r="G206" s="858" t="s">
        <v>536</v>
      </c>
      <c r="H206" s="858" t="s">
        <v>1045</v>
      </c>
      <c r="J206" s="859" t="s">
        <v>904</v>
      </c>
      <c r="K206" s="860" t="n">
        <v>0.06</v>
      </c>
      <c r="L206" s="896" t="s">
        <v>626</v>
      </c>
      <c r="M206" s="896" t="s">
        <v>1046</v>
      </c>
      <c r="N206" s="862" t="str">
        <f aca="false">L206&amp;M206</f>
        <v>愛知県西尾市</v>
      </c>
      <c r="O206" s="861" t="n">
        <v>10.42</v>
      </c>
      <c r="P206" s="861" t="n">
        <v>10.33</v>
      </c>
      <c r="Q206" s="883" t="n">
        <v>10.27</v>
      </c>
      <c r="R206" s="826"/>
      <c r="S206" s="826"/>
    </row>
    <row r="207" s="825" customFormat="true" ht="13" hidden="false" customHeight="false" outlineLevel="0" collapsed="false">
      <c r="E207" s="135"/>
      <c r="G207" s="858" t="s">
        <v>536</v>
      </c>
      <c r="H207" s="858" t="s">
        <v>1047</v>
      </c>
      <c r="J207" s="859" t="s">
        <v>904</v>
      </c>
      <c r="K207" s="860" t="n">
        <v>0.06</v>
      </c>
      <c r="L207" s="896" t="s">
        <v>626</v>
      </c>
      <c r="M207" s="896" t="s">
        <v>1048</v>
      </c>
      <c r="N207" s="862" t="str">
        <f aca="false">L207&amp;M207</f>
        <v>愛知県稲沢市</v>
      </c>
      <c r="O207" s="861" t="n">
        <v>10.42</v>
      </c>
      <c r="P207" s="861" t="n">
        <v>10.33</v>
      </c>
      <c r="Q207" s="883" t="n">
        <v>10.27</v>
      </c>
      <c r="R207" s="826"/>
      <c r="S207" s="826"/>
    </row>
    <row r="208" s="825" customFormat="true" ht="13" hidden="false" customHeight="false" outlineLevel="0" collapsed="false">
      <c r="E208" s="135"/>
      <c r="G208" s="858" t="s">
        <v>536</v>
      </c>
      <c r="H208" s="858" t="s">
        <v>1049</v>
      </c>
      <c r="J208" s="859" t="s">
        <v>904</v>
      </c>
      <c r="K208" s="860" t="n">
        <v>0.06</v>
      </c>
      <c r="L208" s="896" t="s">
        <v>626</v>
      </c>
      <c r="M208" s="896" t="s">
        <v>1050</v>
      </c>
      <c r="N208" s="862" t="str">
        <f aca="false">L208&amp;M208</f>
        <v>愛知県知立市</v>
      </c>
      <c r="O208" s="861" t="n">
        <v>10.42</v>
      </c>
      <c r="P208" s="861" t="n">
        <v>10.33</v>
      </c>
      <c r="Q208" s="883" t="n">
        <v>10.27</v>
      </c>
      <c r="R208" s="826"/>
      <c r="S208" s="826"/>
    </row>
    <row r="209" s="825" customFormat="true" ht="13" hidden="false" customHeight="false" outlineLevel="0" collapsed="false">
      <c r="E209" s="135"/>
      <c r="G209" s="858" t="s">
        <v>536</v>
      </c>
      <c r="H209" s="858" t="s">
        <v>1051</v>
      </c>
      <c r="J209" s="859" t="s">
        <v>904</v>
      </c>
      <c r="K209" s="860" t="n">
        <v>0.06</v>
      </c>
      <c r="L209" s="896" t="s">
        <v>626</v>
      </c>
      <c r="M209" s="896" t="s">
        <v>1052</v>
      </c>
      <c r="N209" s="862" t="str">
        <f aca="false">L209&amp;M209</f>
        <v>愛知県豊明市</v>
      </c>
      <c r="O209" s="861" t="n">
        <v>10.42</v>
      </c>
      <c r="P209" s="861" t="n">
        <v>10.33</v>
      </c>
      <c r="Q209" s="883" t="n">
        <v>10.27</v>
      </c>
      <c r="R209" s="826"/>
      <c r="S209" s="826"/>
    </row>
    <row r="210" s="825" customFormat="true" ht="13" hidden="false" customHeight="false" outlineLevel="0" collapsed="false">
      <c r="E210" s="135"/>
      <c r="G210" s="858" t="s">
        <v>536</v>
      </c>
      <c r="H210" s="858" t="s">
        <v>1053</v>
      </c>
      <c r="J210" s="859" t="s">
        <v>904</v>
      </c>
      <c r="K210" s="860" t="n">
        <v>0.06</v>
      </c>
      <c r="L210" s="896" t="s">
        <v>626</v>
      </c>
      <c r="M210" s="896" t="s">
        <v>1054</v>
      </c>
      <c r="N210" s="862" t="str">
        <f aca="false">L210&amp;M210</f>
        <v>愛知県日進市</v>
      </c>
      <c r="O210" s="861" t="n">
        <v>10.42</v>
      </c>
      <c r="P210" s="861" t="n">
        <v>10.33</v>
      </c>
      <c r="Q210" s="883" t="n">
        <v>10.27</v>
      </c>
      <c r="R210" s="826"/>
      <c r="S210" s="826"/>
    </row>
    <row r="211" s="825" customFormat="true" ht="13" hidden="false" customHeight="false" outlineLevel="0" collapsed="false">
      <c r="E211" s="135"/>
      <c r="G211" s="858" t="s">
        <v>536</v>
      </c>
      <c r="H211" s="858" t="s">
        <v>1055</v>
      </c>
      <c r="J211" s="859" t="s">
        <v>904</v>
      </c>
      <c r="K211" s="860" t="n">
        <v>0.06</v>
      </c>
      <c r="L211" s="896" t="s">
        <v>626</v>
      </c>
      <c r="M211" s="896" t="s">
        <v>1056</v>
      </c>
      <c r="N211" s="862" t="str">
        <f aca="false">L211&amp;M211</f>
        <v>愛知県愛西市</v>
      </c>
      <c r="O211" s="861" t="n">
        <v>10.42</v>
      </c>
      <c r="P211" s="861" t="n">
        <v>10.33</v>
      </c>
      <c r="Q211" s="883" t="n">
        <v>10.27</v>
      </c>
      <c r="R211" s="826"/>
      <c r="S211" s="826"/>
    </row>
    <row r="212" s="825" customFormat="true" ht="13" hidden="false" customHeight="false" outlineLevel="0" collapsed="false">
      <c r="E212" s="135"/>
      <c r="G212" s="858" t="s">
        <v>536</v>
      </c>
      <c r="H212" s="858" t="s">
        <v>1057</v>
      </c>
      <c r="J212" s="859" t="s">
        <v>904</v>
      </c>
      <c r="K212" s="860" t="n">
        <v>0.06</v>
      </c>
      <c r="L212" s="896" t="s">
        <v>626</v>
      </c>
      <c r="M212" s="896" t="s">
        <v>1058</v>
      </c>
      <c r="N212" s="862" t="str">
        <f aca="false">L212&amp;M212</f>
        <v>愛知県清須市</v>
      </c>
      <c r="O212" s="861" t="n">
        <v>10.42</v>
      </c>
      <c r="P212" s="861" t="n">
        <v>10.33</v>
      </c>
      <c r="Q212" s="883" t="n">
        <v>10.27</v>
      </c>
      <c r="R212" s="826"/>
      <c r="S212" s="826"/>
    </row>
    <row r="213" s="825" customFormat="true" ht="13" hidden="false" customHeight="false" outlineLevel="0" collapsed="false">
      <c r="E213" s="135"/>
      <c r="G213" s="858" t="s">
        <v>536</v>
      </c>
      <c r="H213" s="858" t="s">
        <v>1059</v>
      </c>
      <c r="J213" s="859" t="s">
        <v>904</v>
      </c>
      <c r="K213" s="860" t="n">
        <v>0.06</v>
      </c>
      <c r="L213" s="896" t="s">
        <v>626</v>
      </c>
      <c r="M213" s="896" t="s">
        <v>1060</v>
      </c>
      <c r="N213" s="862" t="str">
        <f aca="false">L213&amp;M213</f>
        <v>愛知県北名古屋市</v>
      </c>
      <c r="O213" s="861" t="n">
        <v>10.42</v>
      </c>
      <c r="P213" s="861" t="n">
        <v>10.33</v>
      </c>
      <c r="Q213" s="883" t="n">
        <v>10.27</v>
      </c>
      <c r="R213" s="826"/>
      <c r="S213" s="826"/>
    </row>
    <row r="214" s="825" customFormat="true" ht="13" hidden="false" customHeight="false" outlineLevel="0" collapsed="false">
      <c r="E214" s="135"/>
      <c r="G214" s="858" t="s">
        <v>536</v>
      </c>
      <c r="H214" s="858" t="s">
        <v>1061</v>
      </c>
      <c r="J214" s="859" t="s">
        <v>904</v>
      </c>
      <c r="K214" s="860" t="n">
        <v>0.06</v>
      </c>
      <c r="L214" s="896" t="s">
        <v>626</v>
      </c>
      <c r="M214" s="896" t="s">
        <v>1062</v>
      </c>
      <c r="N214" s="862" t="str">
        <f aca="false">L214&amp;M214</f>
        <v>愛知県弥富市</v>
      </c>
      <c r="O214" s="861" t="n">
        <v>10.42</v>
      </c>
      <c r="P214" s="861" t="n">
        <v>10.33</v>
      </c>
      <c r="Q214" s="883" t="n">
        <v>10.27</v>
      </c>
      <c r="R214" s="826"/>
      <c r="S214" s="826"/>
    </row>
    <row r="215" s="825" customFormat="true" ht="13" hidden="false" customHeight="false" outlineLevel="0" collapsed="false">
      <c r="E215" s="135"/>
      <c r="G215" s="858" t="s">
        <v>536</v>
      </c>
      <c r="H215" s="858" t="s">
        <v>1063</v>
      </c>
      <c r="J215" s="859" t="s">
        <v>904</v>
      </c>
      <c r="K215" s="860" t="n">
        <v>0.06</v>
      </c>
      <c r="L215" s="896" t="s">
        <v>626</v>
      </c>
      <c r="M215" s="896" t="s">
        <v>1064</v>
      </c>
      <c r="N215" s="862" t="str">
        <f aca="false">L215&amp;M215</f>
        <v>愛知県あま市</v>
      </c>
      <c r="O215" s="861" t="n">
        <v>10.42</v>
      </c>
      <c r="P215" s="861" t="n">
        <v>10.33</v>
      </c>
      <c r="Q215" s="883" t="n">
        <v>10.27</v>
      </c>
      <c r="R215" s="826"/>
      <c r="S215" s="826"/>
    </row>
    <row r="216" s="825" customFormat="true" ht="13" hidden="false" customHeight="false" outlineLevel="0" collapsed="false">
      <c r="E216" s="135"/>
      <c r="G216" s="858" t="s">
        <v>536</v>
      </c>
      <c r="H216" s="858" t="s">
        <v>1065</v>
      </c>
      <c r="J216" s="859" t="s">
        <v>904</v>
      </c>
      <c r="K216" s="860" t="n">
        <v>0.06</v>
      </c>
      <c r="L216" s="896" t="s">
        <v>626</v>
      </c>
      <c r="M216" s="896" t="s">
        <v>1066</v>
      </c>
      <c r="N216" s="862" t="str">
        <f aca="false">L216&amp;M216</f>
        <v>愛知県長久手市</v>
      </c>
      <c r="O216" s="861" t="n">
        <v>10.42</v>
      </c>
      <c r="P216" s="861" t="n">
        <v>10.33</v>
      </c>
      <c r="Q216" s="883" t="n">
        <v>10.27</v>
      </c>
      <c r="R216" s="826"/>
      <c r="S216" s="826"/>
    </row>
    <row r="217" s="825" customFormat="true" ht="13" hidden="false" customHeight="false" outlineLevel="0" collapsed="false">
      <c r="E217" s="135"/>
      <c r="G217" s="858" t="s">
        <v>536</v>
      </c>
      <c r="H217" s="858" t="s">
        <v>1067</v>
      </c>
      <c r="J217" s="859" t="s">
        <v>904</v>
      </c>
      <c r="K217" s="860" t="n">
        <v>0.06</v>
      </c>
      <c r="L217" s="896" t="s">
        <v>626</v>
      </c>
      <c r="M217" s="896" t="s">
        <v>1068</v>
      </c>
      <c r="N217" s="862" t="str">
        <f aca="false">L217&amp;M217</f>
        <v>愛知県東郷町</v>
      </c>
      <c r="O217" s="861" t="n">
        <v>10.42</v>
      </c>
      <c r="P217" s="861" t="n">
        <v>10.33</v>
      </c>
      <c r="Q217" s="883" t="n">
        <v>10.27</v>
      </c>
      <c r="R217" s="826"/>
      <c r="S217" s="826"/>
    </row>
    <row r="218" s="825" customFormat="true" ht="13" hidden="false" customHeight="false" outlineLevel="0" collapsed="false">
      <c r="E218" s="135"/>
      <c r="G218" s="858" t="s">
        <v>536</v>
      </c>
      <c r="H218" s="858" t="s">
        <v>1069</v>
      </c>
      <c r="J218" s="859" t="s">
        <v>904</v>
      </c>
      <c r="K218" s="860" t="n">
        <v>0.06</v>
      </c>
      <c r="L218" s="896" t="s">
        <v>626</v>
      </c>
      <c r="M218" s="896" t="s">
        <v>1070</v>
      </c>
      <c r="N218" s="862" t="str">
        <f aca="false">L218&amp;M218</f>
        <v>愛知県大治町</v>
      </c>
      <c r="O218" s="861" t="n">
        <v>10.42</v>
      </c>
      <c r="P218" s="861" t="n">
        <v>10.33</v>
      </c>
      <c r="Q218" s="883" t="n">
        <v>10.27</v>
      </c>
      <c r="R218" s="826"/>
      <c r="S218" s="826"/>
    </row>
    <row r="219" s="825" customFormat="true" ht="13" hidden="false" customHeight="false" outlineLevel="0" collapsed="false">
      <c r="E219" s="135"/>
      <c r="G219" s="858" t="s">
        <v>536</v>
      </c>
      <c r="H219" s="858" t="s">
        <v>1071</v>
      </c>
      <c r="J219" s="859" t="s">
        <v>904</v>
      </c>
      <c r="K219" s="860" t="n">
        <v>0.06</v>
      </c>
      <c r="L219" s="896" t="s">
        <v>626</v>
      </c>
      <c r="M219" s="896" t="s">
        <v>1072</v>
      </c>
      <c r="N219" s="862" t="str">
        <f aca="false">L219&amp;M219</f>
        <v>愛知県蟹江町</v>
      </c>
      <c r="O219" s="861" t="n">
        <v>10.42</v>
      </c>
      <c r="P219" s="861" t="n">
        <v>10.33</v>
      </c>
      <c r="Q219" s="883" t="n">
        <v>10.27</v>
      </c>
      <c r="R219" s="826"/>
      <c r="S219" s="826"/>
    </row>
    <row r="220" s="825" customFormat="true" ht="13" hidden="false" customHeight="false" outlineLevel="0" collapsed="false">
      <c r="E220" s="135"/>
      <c r="G220" s="858" t="s">
        <v>536</v>
      </c>
      <c r="H220" s="858" t="s">
        <v>1073</v>
      </c>
      <c r="J220" s="859" t="s">
        <v>904</v>
      </c>
      <c r="K220" s="860" t="n">
        <v>0.06</v>
      </c>
      <c r="L220" s="896" t="s">
        <v>626</v>
      </c>
      <c r="M220" s="896" t="s">
        <v>1074</v>
      </c>
      <c r="N220" s="862" t="str">
        <f aca="false">L220&amp;M220</f>
        <v>愛知県豊山町</v>
      </c>
      <c r="O220" s="861" t="n">
        <v>10.42</v>
      </c>
      <c r="P220" s="861" t="n">
        <v>10.33</v>
      </c>
      <c r="Q220" s="883" t="n">
        <v>10.27</v>
      </c>
      <c r="R220" s="826"/>
      <c r="S220" s="826"/>
    </row>
    <row r="221" s="825" customFormat="true" ht="13" hidden="false" customHeight="false" outlineLevel="0" collapsed="false">
      <c r="E221" s="135"/>
      <c r="G221" s="858" t="s">
        <v>536</v>
      </c>
      <c r="H221" s="858" t="s">
        <v>1075</v>
      </c>
      <c r="J221" s="859" t="s">
        <v>904</v>
      </c>
      <c r="K221" s="860" t="n">
        <v>0.06</v>
      </c>
      <c r="L221" s="896" t="s">
        <v>626</v>
      </c>
      <c r="M221" s="896" t="s">
        <v>1076</v>
      </c>
      <c r="N221" s="862" t="str">
        <f aca="false">L221&amp;M221</f>
        <v>愛知県飛島村</v>
      </c>
      <c r="O221" s="861" t="n">
        <v>10.42</v>
      </c>
      <c r="P221" s="861" t="n">
        <v>10.33</v>
      </c>
      <c r="Q221" s="883" t="n">
        <v>10.27</v>
      </c>
      <c r="R221" s="826"/>
      <c r="S221" s="826"/>
    </row>
    <row r="222" s="825" customFormat="true" ht="13" hidden="false" customHeight="false" outlineLevel="0" collapsed="false">
      <c r="E222" s="135"/>
      <c r="G222" s="858" t="s">
        <v>536</v>
      </c>
      <c r="H222" s="858" t="s">
        <v>1077</v>
      </c>
      <c r="J222" s="859" t="s">
        <v>904</v>
      </c>
      <c r="K222" s="860" t="n">
        <v>0.06</v>
      </c>
      <c r="L222" s="896" t="s">
        <v>630</v>
      </c>
      <c r="M222" s="896" t="s">
        <v>1078</v>
      </c>
      <c r="N222" s="862" t="str">
        <f aca="false">L222&amp;M222</f>
        <v>三重県津市</v>
      </c>
      <c r="O222" s="861" t="n">
        <v>10.42</v>
      </c>
      <c r="P222" s="861" t="n">
        <v>10.33</v>
      </c>
      <c r="Q222" s="883" t="n">
        <v>10.27</v>
      </c>
      <c r="R222" s="826"/>
      <c r="S222" s="826"/>
    </row>
    <row r="223" s="825" customFormat="true" ht="13" hidden="false" customHeight="false" outlineLevel="0" collapsed="false">
      <c r="E223" s="135"/>
      <c r="G223" s="858" t="s">
        <v>536</v>
      </c>
      <c r="H223" s="858" t="s">
        <v>1079</v>
      </c>
      <c r="J223" s="859" t="s">
        <v>904</v>
      </c>
      <c r="K223" s="860" t="n">
        <v>0.06</v>
      </c>
      <c r="L223" s="896" t="s">
        <v>630</v>
      </c>
      <c r="M223" s="896" t="s">
        <v>1080</v>
      </c>
      <c r="N223" s="862" t="str">
        <f aca="false">L223&amp;M223</f>
        <v>三重県四日市市</v>
      </c>
      <c r="O223" s="861" t="n">
        <v>10.42</v>
      </c>
      <c r="P223" s="861" t="n">
        <v>10.33</v>
      </c>
      <c r="Q223" s="883" t="n">
        <v>10.27</v>
      </c>
      <c r="R223" s="826"/>
      <c r="S223" s="826"/>
    </row>
    <row r="224" s="825" customFormat="true" ht="13" hidden="false" customHeight="false" outlineLevel="0" collapsed="false">
      <c r="E224" s="135"/>
      <c r="G224" s="858" t="s">
        <v>536</v>
      </c>
      <c r="H224" s="858" t="s">
        <v>1081</v>
      </c>
      <c r="J224" s="859" t="s">
        <v>904</v>
      </c>
      <c r="K224" s="860" t="n">
        <v>0.06</v>
      </c>
      <c r="L224" s="896" t="s">
        <v>630</v>
      </c>
      <c r="M224" s="896" t="s">
        <v>1082</v>
      </c>
      <c r="N224" s="862" t="str">
        <f aca="false">L224&amp;M224</f>
        <v>三重県桑名市</v>
      </c>
      <c r="O224" s="861" t="n">
        <v>10.42</v>
      </c>
      <c r="P224" s="861" t="n">
        <v>10.33</v>
      </c>
      <c r="Q224" s="883" t="n">
        <v>10.27</v>
      </c>
      <c r="R224" s="826"/>
      <c r="S224" s="826"/>
    </row>
    <row r="225" s="825" customFormat="true" ht="13" hidden="false" customHeight="false" outlineLevel="0" collapsed="false">
      <c r="E225" s="135"/>
      <c r="G225" s="858" t="s">
        <v>536</v>
      </c>
      <c r="H225" s="858" t="s">
        <v>1083</v>
      </c>
      <c r="J225" s="859" t="s">
        <v>904</v>
      </c>
      <c r="K225" s="860" t="n">
        <v>0.06</v>
      </c>
      <c r="L225" s="896" t="s">
        <v>630</v>
      </c>
      <c r="M225" s="896" t="s">
        <v>1084</v>
      </c>
      <c r="N225" s="862" t="str">
        <f aca="false">L225&amp;M225</f>
        <v>三重県鈴鹿市</v>
      </c>
      <c r="O225" s="861" t="n">
        <v>10.42</v>
      </c>
      <c r="P225" s="861" t="n">
        <v>10.33</v>
      </c>
      <c r="Q225" s="883" t="n">
        <v>10.27</v>
      </c>
      <c r="R225" s="826"/>
      <c r="S225" s="826"/>
    </row>
    <row r="226" s="825" customFormat="true" ht="13" hidden="false" customHeight="false" outlineLevel="0" collapsed="false">
      <c r="E226" s="135"/>
      <c r="G226" s="858" t="s">
        <v>536</v>
      </c>
      <c r="H226" s="858" t="s">
        <v>1085</v>
      </c>
      <c r="J226" s="859" t="s">
        <v>904</v>
      </c>
      <c r="K226" s="860" t="n">
        <v>0.06</v>
      </c>
      <c r="L226" s="896" t="s">
        <v>630</v>
      </c>
      <c r="M226" s="896" t="s">
        <v>1086</v>
      </c>
      <c r="N226" s="862" t="str">
        <f aca="false">L226&amp;M226</f>
        <v>三重県亀山市</v>
      </c>
      <c r="O226" s="861" t="n">
        <v>10.42</v>
      </c>
      <c r="P226" s="861" t="n">
        <v>10.33</v>
      </c>
      <c r="Q226" s="883" t="n">
        <v>10.27</v>
      </c>
      <c r="R226" s="826"/>
      <c r="S226" s="826"/>
    </row>
    <row r="227" s="825" customFormat="true" ht="13" hidden="false" customHeight="false" outlineLevel="0" collapsed="false">
      <c r="E227" s="135"/>
      <c r="G227" s="858" t="s">
        <v>536</v>
      </c>
      <c r="H227" s="858" t="s">
        <v>1087</v>
      </c>
      <c r="J227" s="859" t="s">
        <v>904</v>
      </c>
      <c r="K227" s="860" t="n">
        <v>0.06</v>
      </c>
      <c r="L227" s="896" t="s">
        <v>635</v>
      </c>
      <c r="M227" s="896" t="s">
        <v>1088</v>
      </c>
      <c r="N227" s="862" t="str">
        <f aca="false">L227&amp;M227</f>
        <v>滋賀県彦根市</v>
      </c>
      <c r="O227" s="861" t="n">
        <v>10.42</v>
      </c>
      <c r="P227" s="861" t="n">
        <v>10.33</v>
      </c>
      <c r="Q227" s="883" t="n">
        <v>10.27</v>
      </c>
      <c r="R227" s="826"/>
      <c r="S227" s="826"/>
    </row>
    <row r="228" s="825" customFormat="true" ht="13" hidden="false" customHeight="false" outlineLevel="0" collapsed="false">
      <c r="E228" s="135"/>
      <c r="G228" s="858" t="s">
        <v>543</v>
      </c>
      <c r="H228" s="858" t="s">
        <v>1089</v>
      </c>
      <c r="J228" s="859" t="s">
        <v>904</v>
      </c>
      <c r="K228" s="860" t="n">
        <v>0.06</v>
      </c>
      <c r="L228" s="896" t="s">
        <v>635</v>
      </c>
      <c r="M228" s="896" t="s">
        <v>1090</v>
      </c>
      <c r="N228" s="862" t="str">
        <f aca="false">L228&amp;M228</f>
        <v>滋賀県守山市</v>
      </c>
      <c r="O228" s="861" t="n">
        <v>10.42</v>
      </c>
      <c r="P228" s="861" t="n">
        <v>10.33</v>
      </c>
      <c r="Q228" s="883" t="n">
        <v>10.27</v>
      </c>
      <c r="R228" s="826"/>
      <c r="S228" s="826"/>
    </row>
    <row r="229" s="825" customFormat="true" ht="13" hidden="false" customHeight="false" outlineLevel="0" collapsed="false">
      <c r="E229" s="135"/>
      <c r="G229" s="858" t="s">
        <v>543</v>
      </c>
      <c r="H229" s="858" t="s">
        <v>1091</v>
      </c>
      <c r="J229" s="859" t="s">
        <v>904</v>
      </c>
      <c r="K229" s="860" t="n">
        <v>0.06</v>
      </c>
      <c r="L229" s="896" t="s">
        <v>635</v>
      </c>
      <c r="M229" s="896" t="s">
        <v>1092</v>
      </c>
      <c r="N229" s="862" t="str">
        <f aca="false">L229&amp;M229</f>
        <v>滋賀県甲賀市</v>
      </c>
      <c r="O229" s="861" t="n">
        <v>10.42</v>
      </c>
      <c r="P229" s="861" t="n">
        <v>10.33</v>
      </c>
      <c r="Q229" s="883" t="n">
        <v>10.27</v>
      </c>
      <c r="R229" s="826"/>
      <c r="S229" s="826"/>
    </row>
    <row r="230" s="825" customFormat="true" ht="13" hidden="false" customHeight="false" outlineLevel="0" collapsed="false">
      <c r="E230" s="135"/>
      <c r="G230" s="858" t="s">
        <v>543</v>
      </c>
      <c r="H230" s="858" t="s">
        <v>1093</v>
      </c>
      <c r="J230" s="859" t="s">
        <v>904</v>
      </c>
      <c r="K230" s="860" t="n">
        <v>0.06</v>
      </c>
      <c r="L230" s="896" t="s">
        <v>639</v>
      </c>
      <c r="M230" s="896" t="s">
        <v>1094</v>
      </c>
      <c r="N230" s="862" t="str">
        <f aca="false">L230&amp;M230</f>
        <v>京都府宇治市</v>
      </c>
      <c r="O230" s="861" t="n">
        <v>10.42</v>
      </c>
      <c r="P230" s="861" t="n">
        <v>10.33</v>
      </c>
      <c r="Q230" s="883" t="n">
        <v>10.27</v>
      </c>
      <c r="R230" s="826"/>
      <c r="S230" s="826"/>
    </row>
    <row r="231" s="825" customFormat="true" ht="13" hidden="false" customHeight="false" outlineLevel="0" collapsed="false">
      <c r="E231" s="135"/>
      <c r="G231" s="858" t="s">
        <v>543</v>
      </c>
      <c r="H231" s="858" t="s">
        <v>1095</v>
      </c>
      <c r="J231" s="859" t="s">
        <v>904</v>
      </c>
      <c r="K231" s="860" t="n">
        <v>0.06</v>
      </c>
      <c r="L231" s="896" t="s">
        <v>639</v>
      </c>
      <c r="M231" s="896" t="s">
        <v>1096</v>
      </c>
      <c r="N231" s="862" t="str">
        <f aca="false">L231&amp;M231</f>
        <v>京都府亀岡市</v>
      </c>
      <c r="O231" s="861" t="n">
        <v>10.42</v>
      </c>
      <c r="P231" s="861" t="n">
        <v>10.33</v>
      </c>
      <c r="Q231" s="883" t="n">
        <v>10.27</v>
      </c>
      <c r="R231" s="826"/>
      <c r="S231" s="826"/>
    </row>
    <row r="232" s="825" customFormat="true" ht="13" hidden="false" customHeight="false" outlineLevel="0" collapsed="false">
      <c r="E232" s="135"/>
      <c r="G232" s="858" t="s">
        <v>543</v>
      </c>
      <c r="H232" s="858" t="s">
        <v>1097</v>
      </c>
      <c r="J232" s="859" t="s">
        <v>904</v>
      </c>
      <c r="K232" s="860" t="n">
        <v>0.06</v>
      </c>
      <c r="L232" s="896" t="s">
        <v>639</v>
      </c>
      <c r="M232" s="896" t="s">
        <v>1098</v>
      </c>
      <c r="N232" s="862" t="str">
        <f aca="false">L232&amp;M232</f>
        <v>京都府向日市</v>
      </c>
      <c r="O232" s="861" t="n">
        <v>10.42</v>
      </c>
      <c r="P232" s="861" t="n">
        <v>10.33</v>
      </c>
      <c r="Q232" s="883" t="n">
        <v>10.27</v>
      </c>
      <c r="R232" s="826"/>
      <c r="S232" s="826"/>
    </row>
    <row r="233" s="825" customFormat="true" ht="13" hidden="false" customHeight="false" outlineLevel="0" collapsed="false">
      <c r="E233" s="135"/>
      <c r="G233" s="858" t="s">
        <v>543</v>
      </c>
      <c r="H233" s="858" t="s">
        <v>1099</v>
      </c>
      <c r="J233" s="859" t="s">
        <v>904</v>
      </c>
      <c r="K233" s="860" t="n">
        <v>0.06</v>
      </c>
      <c r="L233" s="896" t="s">
        <v>639</v>
      </c>
      <c r="M233" s="896" t="s">
        <v>1100</v>
      </c>
      <c r="N233" s="862" t="str">
        <f aca="false">L233&amp;M233</f>
        <v>京都府長岡京市</v>
      </c>
      <c r="O233" s="861" t="n">
        <v>10.42</v>
      </c>
      <c r="P233" s="861" t="n">
        <v>10.33</v>
      </c>
      <c r="Q233" s="883" t="n">
        <v>10.27</v>
      </c>
      <c r="R233" s="826"/>
      <c r="S233" s="826"/>
    </row>
    <row r="234" s="825" customFormat="true" ht="13" hidden="false" customHeight="false" outlineLevel="0" collapsed="false">
      <c r="E234" s="135"/>
      <c r="G234" s="858" t="s">
        <v>543</v>
      </c>
      <c r="H234" s="858" t="s">
        <v>1101</v>
      </c>
      <c r="J234" s="859" t="s">
        <v>904</v>
      </c>
      <c r="K234" s="860" t="n">
        <v>0.06</v>
      </c>
      <c r="L234" s="896" t="s">
        <v>639</v>
      </c>
      <c r="M234" s="896" t="s">
        <v>1102</v>
      </c>
      <c r="N234" s="862" t="str">
        <f aca="false">L234&amp;M234</f>
        <v>京都府八幡市</v>
      </c>
      <c r="O234" s="861" t="n">
        <v>10.42</v>
      </c>
      <c r="P234" s="861" t="n">
        <v>10.33</v>
      </c>
      <c r="Q234" s="883" t="n">
        <v>10.27</v>
      </c>
      <c r="R234" s="826"/>
      <c r="S234" s="826"/>
    </row>
    <row r="235" s="825" customFormat="true" ht="13" hidden="false" customHeight="false" outlineLevel="0" collapsed="false">
      <c r="E235" s="135"/>
      <c r="G235" s="858" t="s">
        <v>543</v>
      </c>
      <c r="H235" s="858" t="s">
        <v>1103</v>
      </c>
      <c r="J235" s="859" t="s">
        <v>904</v>
      </c>
      <c r="K235" s="860" t="n">
        <v>0.06</v>
      </c>
      <c r="L235" s="896" t="s">
        <v>639</v>
      </c>
      <c r="M235" s="896" t="s">
        <v>1104</v>
      </c>
      <c r="N235" s="862" t="str">
        <f aca="false">L235&amp;M235</f>
        <v>京都府京田辺市</v>
      </c>
      <c r="O235" s="861" t="n">
        <v>10.42</v>
      </c>
      <c r="P235" s="861" t="n">
        <v>10.33</v>
      </c>
      <c r="Q235" s="883" t="n">
        <v>10.27</v>
      </c>
      <c r="R235" s="826"/>
      <c r="S235" s="826"/>
    </row>
    <row r="236" s="825" customFormat="true" ht="13" hidden="false" customHeight="false" outlineLevel="0" collapsed="false">
      <c r="E236" s="135"/>
      <c r="G236" s="858" t="s">
        <v>543</v>
      </c>
      <c r="H236" s="858" t="s">
        <v>1105</v>
      </c>
      <c r="J236" s="859" t="s">
        <v>904</v>
      </c>
      <c r="K236" s="860" t="n">
        <v>0.06</v>
      </c>
      <c r="L236" s="896" t="s">
        <v>639</v>
      </c>
      <c r="M236" s="896" t="s">
        <v>1106</v>
      </c>
      <c r="N236" s="862" t="str">
        <f aca="false">L236&amp;M236</f>
        <v>京都府木津川市</v>
      </c>
      <c r="O236" s="861" t="n">
        <v>10.42</v>
      </c>
      <c r="P236" s="861" t="n">
        <v>10.33</v>
      </c>
      <c r="Q236" s="883" t="n">
        <v>10.27</v>
      </c>
      <c r="R236" s="826"/>
      <c r="S236" s="826"/>
    </row>
    <row r="237" s="825" customFormat="true" ht="13" hidden="false" customHeight="false" outlineLevel="0" collapsed="false">
      <c r="E237" s="135"/>
      <c r="G237" s="858" t="s">
        <v>543</v>
      </c>
      <c r="H237" s="858" t="s">
        <v>1107</v>
      </c>
      <c r="J237" s="859" t="s">
        <v>904</v>
      </c>
      <c r="K237" s="860" t="n">
        <v>0.06</v>
      </c>
      <c r="L237" s="896" t="s">
        <v>639</v>
      </c>
      <c r="M237" s="896" t="s">
        <v>1108</v>
      </c>
      <c r="N237" s="862" t="str">
        <f aca="false">L237&amp;M237</f>
        <v>京都府精華町</v>
      </c>
      <c r="O237" s="861" t="n">
        <v>10.42</v>
      </c>
      <c r="P237" s="861" t="n">
        <v>10.33</v>
      </c>
      <c r="Q237" s="883" t="n">
        <v>10.27</v>
      </c>
      <c r="R237" s="826"/>
      <c r="S237" s="826"/>
    </row>
    <row r="238" s="825" customFormat="true" ht="13" hidden="false" customHeight="false" outlineLevel="0" collapsed="false">
      <c r="E238" s="135"/>
      <c r="G238" s="858" t="s">
        <v>543</v>
      </c>
      <c r="H238" s="858" t="s">
        <v>1109</v>
      </c>
      <c r="J238" s="859" t="s">
        <v>904</v>
      </c>
      <c r="K238" s="860" t="n">
        <v>0.06</v>
      </c>
      <c r="L238" s="896" t="s">
        <v>644</v>
      </c>
      <c r="M238" s="896" t="s">
        <v>1110</v>
      </c>
      <c r="N238" s="862" t="str">
        <f aca="false">L238&amp;M238</f>
        <v>大阪府岸和田市</v>
      </c>
      <c r="O238" s="861" t="n">
        <v>10.42</v>
      </c>
      <c r="P238" s="861" t="n">
        <v>10.33</v>
      </c>
      <c r="Q238" s="883" t="n">
        <v>10.27</v>
      </c>
      <c r="R238" s="826"/>
      <c r="S238" s="826"/>
    </row>
    <row r="239" s="825" customFormat="true" ht="13" hidden="false" customHeight="false" outlineLevel="0" collapsed="false">
      <c r="E239" s="135"/>
      <c r="G239" s="858" t="s">
        <v>543</v>
      </c>
      <c r="H239" s="858" t="s">
        <v>1111</v>
      </c>
      <c r="J239" s="859" t="s">
        <v>904</v>
      </c>
      <c r="K239" s="860" t="n">
        <v>0.06</v>
      </c>
      <c r="L239" s="896" t="s">
        <v>644</v>
      </c>
      <c r="M239" s="896" t="s">
        <v>1112</v>
      </c>
      <c r="N239" s="862" t="str">
        <f aca="false">L239&amp;M239</f>
        <v>大阪府泉大津市</v>
      </c>
      <c r="O239" s="861" t="n">
        <v>10.42</v>
      </c>
      <c r="P239" s="861" t="n">
        <v>10.33</v>
      </c>
      <c r="Q239" s="883" t="n">
        <v>10.27</v>
      </c>
      <c r="R239" s="826"/>
      <c r="S239" s="826"/>
    </row>
    <row r="240" s="825" customFormat="true" ht="13" hidden="false" customHeight="false" outlineLevel="0" collapsed="false">
      <c r="E240" s="135"/>
      <c r="G240" s="858" t="s">
        <v>543</v>
      </c>
      <c r="H240" s="858" t="s">
        <v>1113</v>
      </c>
      <c r="J240" s="859" t="s">
        <v>904</v>
      </c>
      <c r="K240" s="860" t="n">
        <v>0.06</v>
      </c>
      <c r="L240" s="896" t="s">
        <v>644</v>
      </c>
      <c r="M240" s="896" t="s">
        <v>1114</v>
      </c>
      <c r="N240" s="862" t="str">
        <f aca="false">L240&amp;M240</f>
        <v>大阪府貝塚市</v>
      </c>
      <c r="O240" s="861" t="n">
        <v>10.42</v>
      </c>
      <c r="P240" s="861" t="n">
        <v>10.33</v>
      </c>
      <c r="Q240" s="883" t="n">
        <v>10.27</v>
      </c>
      <c r="R240" s="826"/>
      <c r="S240" s="826"/>
    </row>
    <row r="241" s="825" customFormat="true" ht="13" hidden="false" customHeight="false" outlineLevel="0" collapsed="false">
      <c r="E241" s="135"/>
      <c r="G241" s="858" t="s">
        <v>543</v>
      </c>
      <c r="H241" s="858" t="s">
        <v>1115</v>
      </c>
      <c r="J241" s="859" t="s">
        <v>904</v>
      </c>
      <c r="K241" s="860" t="n">
        <v>0.06</v>
      </c>
      <c r="L241" s="896" t="s">
        <v>644</v>
      </c>
      <c r="M241" s="896" t="s">
        <v>1116</v>
      </c>
      <c r="N241" s="862" t="str">
        <f aca="false">L241&amp;M241</f>
        <v>大阪府泉佐野市</v>
      </c>
      <c r="O241" s="861" t="n">
        <v>10.42</v>
      </c>
      <c r="P241" s="861" t="n">
        <v>10.33</v>
      </c>
      <c r="Q241" s="883" t="n">
        <v>10.27</v>
      </c>
      <c r="R241" s="826"/>
      <c r="S241" s="826"/>
    </row>
    <row r="242" s="825" customFormat="true" ht="13" hidden="false" customHeight="false" outlineLevel="0" collapsed="false">
      <c r="E242" s="135"/>
      <c r="G242" s="858" t="s">
        <v>543</v>
      </c>
      <c r="H242" s="858" t="s">
        <v>1117</v>
      </c>
      <c r="J242" s="859" t="s">
        <v>904</v>
      </c>
      <c r="K242" s="860" t="n">
        <v>0.06</v>
      </c>
      <c r="L242" s="896" t="s">
        <v>644</v>
      </c>
      <c r="M242" s="896" t="s">
        <v>1118</v>
      </c>
      <c r="N242" s="862" t="str">
        <f aca="false">L242&amp;M242</f>
        <v>大阪府富田林市</v>
      </c>
      <c r="O242" s="861" t="n">
        <v>10.42</v>
      </c>
      <c r="P242" s="861" t="n">
        <v>10.33</v>
      </c>
      <c r="Q242" s="883" t="n">
        <v>10.27</v>
      </c>
      <c r="R242" s="826"/>
      <c r="S242" s="826"/>
    </row>
    <row r="243" s="825" customFormat="true" ht="13" hidden="false" customHeight="false" outlineLevel="0" collapsed="false">
      <c r="E243" s="135"/>
      <c r="G243" s="858" t="s">
        <v>543</v>
      </c>
      <c r="H243" s="858" t="s">
        <v>1119</v>
      </c>
      <c r="J243" s="859" t="s">
        <v>904</v>
      </c>
      <c r="K243" s="860" t="n">
        <v>0.06</v>
      </c>
      <c r="L243" s="896" t="s">
        <v>644</v>
      </c>
      <c r="M243" s="896" t="s">
        <v>1120</v>
      </c>
      <c r="N243" s="862" t="str">
        <f aca="false">L243&amp;M243</f>
        <v>大阪府河内長野市</v>
      </c>
      <c r="O243" s="861" t="n">
        <v>10.42</v>
      </c>
      <c r="P243" s="861" t="n">
        <v>10.33</v>
      </c>
      <c r="Q243" s="883" t="n">
        <v>10.27</v>
      </c>
      <c r="R243" s="826"/>
      <c r="S243" s="826"/>
    </row>
    <row r="244" s="825" customFormat="true" ht="13" hidden="false" customHeight="false" outlineLevel="0" collapsed="false">
      <c r="E244" s="135"/>
      <c r="G244" s="858" t="s">
        <v>543</v>
      </c>
      <c r="H244" s="858" t="s">
        <v>1121</v>
      </c>
      <c r="J244" s="859" t="s">
        <v>904</v>
      </c>
      <c r="K244" s="860" t="n">
        <v>0.06</v>
      </c>
      <c r="L244" s="896" t="s">
        <v>644</v>
      </c>
      <c r="M244" s="896" t="s">
        <v>1122</v>
      </c>
      <c r="N244" s="862" t="str">
        <f aca="false">L244&amp;M244</f>
        <v>大阪府和泉市</v>
      </c>
      <c r="O244" s="861" t="n">
        <v>10.42</v>
      </c>
      <c r="P244" s="861" t="n">
        <v>10.33</v>
      </c>
      <c r="Q244" s="883" t="n">
        <v>10.27</v>
      </c>
      <c r="R244" s="826"/>
      <c r="S244" s="826"/>
    </row>
    <row r="245" s="825" customFormat="true" ht="13" hidden="false" customHeight="false" outlineLevel="0" collapsed="false">
      <c r="E245" s="135"/>
      <c r="G245" s="858" t="s">
        <v>543</v>
      </c>
      <c r="H245" s="858" t="s">
        <v>1123</v>
      </c>
      <c r="J245" s="859" t="s">
        <v>904</v>
      </c>
      <c r="K245" s="860" t="n">
        <v>0.06</v>
      </c>
      <c r="L245" s="896" t="s">
        <v>644</v>
      </c>
      <c r="M245" s="896" t="s">
        <v>1124</v>
      </c>
      <c r="N245" s="862" t="str">
        <f aca="false">L245&amp;M245</f>
        <v>大阪府柏原市</v>
      </c>
      <c r="O245" s="861" t="n">
        <v>10.42</v>
      </c>
      <c r="P245" s="861" t="n">
        <v>10.33</v>
      </c>
      <c r="Q245" s="883" t="n">
        <v>10.27</v>
      </c>
      <c r="R245" s="826"/>
      <c r="S245" s="826"/>
    </row>
    <row r="246" s="825" customFormat="true" ht="13" hidden="false" customHeight="false" outlineLevel="0" collapsed="false">
      <c r="E246" s="135"/>
      <c r="G246" s="858" t="s">
        <v>543</v>
      </c>
      <c r="H246" s="858" t="s">
        <v>1125</v>
      </c>
      <c r="J246" s="859" t="s">
        <v>904</v>
      </c>
      <c r="K246" s="860" t="n">
        <v>0.06</v>
      </c>
      <c r="L246" s="896" t="s">
        <v>644</v>
      </c>
      <c r="M246" s="896" t="s">
        <v>1126</v>
      </c>
      <c r="N246" s="862" t="str">
        <f aca="false">L246&amp;M246</f>
        <v>大阪府羽曳野市</v>
      </c>
      <c r="O246" s="861" t="n">
        <v>10.42</v>
      </c>
      <c r="P246" s="861" t="n">
        <v>10.33</v>
      </c>
      <c r="Q246" s="883" t="n">
        <v>10.27</v>
      </c>
      <c r="R246" s="826"/>
      <c r="S246" s="826"/>
    </row>
    <row r="247" s="825" customFormat="true" ht="13" hidden="false" customHeight="false" outlineLevel="0" collapsed="false">
      <c r="E247" s="135"/>
      <c r="G247" s="858" t="s">
        <v>543</v>
      </c>
      <c r="H247" s="858" t="s">
        <v>1127</v>
      </c>
      <c r="J247" s="859" t="s">
        <v>904</v>
      </c>
      <c r="K247" s="860" t="n">
        <v>0.06</v>
      </c>
      <c r="L247" s="896" t="s">
        <v>644</v>
      </c>
      <c r="M247" s="896" t="s">
        <v>1128</v>
      </c>
      <c r="N247" s="862" t="str">
        <f aca="false">L247&amp;M247</f>
        <v>大阪府藤井寺市</v>
      </c>
      <c r="O247" s="861" t="n">
        <v>10.42</v>
      </c>
      <c r="P247" s="861" t="n">
        <v>10.33</v>
      </c>
      <c r="Q247" s="883" t="n">
        <v>10.27</v>
      </c>
      <c r="R247" s="826"/>
      <c r="S247" s="826"/>
    </row>
    <row r="248" s="825" customFormat="true" ht="13" hidden="false" customHeight="false" outlineLevel="0" collapsed="false">
      <c r="E248" s="135"/>
      <c r="G248" s="858" t="s">
        <v>543</v>
      </c>
      <c r="H248" s="858" t="s">
        <v>1129</v>
      </c>
      <c r="J248" s="859" t="s">
        <v>904</v>
      </c>
      <c r="K248" s="860" t="n">
        <v>0.06</v>
      </c>
      <c r="L248" s="896" t="s">
        <v>644</v>
      </c>
      <c r="M248" s="896" t="s">
        <v>1130</v>
      </c>
      <c r="N248" s="862" t="str">
        <f aca="false">L248&amp;M248</f>
        <v>大阪府泉南市</v>
      </c>
      <c r="O248" s="861" t="n">
        <v>10.42</v>
      </c>
      <c r="P248" s="861" t="n">
        <v>10.33</v>
      </c>
      <c r="Q248" s="883" t="n">
        <v>10.27</v>
      </c>
      <c r="R248" s="826"/>
      <c r="S248" s="826"/>
    </row>
    <row r="249" s="825" customFormat="true" ht="13" hidden="false" customHeight="false" outlineLevel="0" collapsed="false">
      <c r="E249" s="135"/>
      <c r="G249" s="858" t="s">
        <v>543</v>
      </c>
      <c r="H249" s="858" t="s">
        <v>1131</v>
      </c>
      <c r="J249" s="859" t="s">
        <v>904</v>
      </c>
      <c r="K249" s="860" t="n">
        <v>0.06</v>
      </c>
      <c r="L249" s="896" t="s">
        <v>644</v>
      </c>
      <c r="M249" s="896" t="s">
        <v>1132</v>
      </c>
      <c r="N249" s="862" t="str">
        <f aca="false">L249&amp;M249</f>
        <v>大阪府大阪狭山市</v>
      </c>
      <c r="O249" s="861" t="n">
        <v>10.42</v>
      </c>
      <c r="P249" s="861" t="n">
        <v>10.33</v>
      </c>
      <c r="Q249" s="883" t="n">
        <v>10.27</v>
      </c>
      <c r="R249" s="826"/>
      <c r="S249" s="826"/>
    </row>
    <row r="250" s="825" customFormat="true" ht="13" hidden="false" customHeight="false" outlineLevel="0" collapsed="false">
      <c r="E250" s="135"/>
      <c r="G250" s="858" t="s">
        <v>543</v>
      </c>
      <c r="H250" s="858" t="s">
        <v>1133</v>
      </c>
      <c r="J250" s="859" t="s">
        <v>904</v>
      </c>
      <c r="K250" s="860" t="n">
        <v>0.06</v>
      </c>
      <c r="L250" s="896" t="s">
        <v>644</v>
      </c>
      <c r="M250" s="896" t="s">
        <v>1134</v>
      </c>
      <c r="N250" s="862" t="str">
        <f aca="false">L250&amp;M250</f>
        <v>大阪府阪南市</v>
      </c>
      <c r="O250" s="861" t="n">
        <v>10.42</v>
      </c>
      <c r="P250" s="861" t="n">
        <v>10.33</v>
      </c>
      <c r="Q250" s="883" t="n">
        <v>10.27</v>
      </c>
      <c r="R250" s="826"/>
      <c r="S250" s="826"/>
    </row>
    <row r="251" s="825" customFormat="true" ht="13" hidden="false" customHeight="false" outlineLevel="0" collapsed="false">
      <c r="E251" s="135"/>
      <c r="G251" s="858" t="s">
        <v>543</v>
      </c>
      <c r="H251" s="858" t="s">
        <v>1135</v>
      </c>
      <c r="J251" s="859" t="s">
        <v>904</v>
      </c>
      <c r="K251" s="860" t="n">
        <v>0.06</v>
      </c>
      <c r="L251" s="896" t="s">
        <v>644</v>
      </c>
      <c r="M251" s="896" t="s">
        <v>1136</v>
      </c>
      <c r="N251" s="862" t="str">
        <f aca="false">L251&amp;M251</f>
        <v>大阪府島本町</v>
      </c>
      <c r="O251" s="861" t="n">
        <v>10.42</v>
      </c>
      <c r="P251" s="861" t="n">
        <v>10.33</v>
      </c>
      <c r="Q251" s="883" t="n">
        <v>10.27</v>
      </c>
      <c r="R251" s="826"/>
      <c r="S251" s="826"/>
    </row>
    <row r="252" s="825" customFormat="true" ht="13" hidden="false" customHeight="false" outlineLevel="0" collapsed="false">
      <c r="E252" s="135"/>
      <c r="G252" s="858" t="s">
        <v>543</v>
      </c>
      <c r="H252" s="858" t="s">
        <v>1137</v>
      </c>
      <c r="J252" s="859" t="s">
        <v>904</v>
      </c>
      <c r="K252" s="860" t="n">
        <v>0.06</v>
      </c>
      <c r="L252" s="896" t="s">
        <v>644</v>
      </c>
      <c r="M252" s="896" t="s">
        <v>1138</v>
      </c>
      <c r="N252" s="862" t="str">
        <f aca="false">L252&amp;M252</f>
        <v>大阪府豊能町</v>
      </c>
      <c r="O252" s="861" t="n">
        <v>10.42</v>
      </c>
      <c r="P252" s="861" t="n">
        <v>10.33</v>
      </c>
      <c r="Q252" s="883" t="n">
        <v>10.27</v>
      </c>
      <c r="R252" s="826"/>
      <c r="S252" s="826"/>
    </row>
    <row r="253" s="825" customFormat="true" ht="13" hidden="false" customHeight="false" outlineLevel="0" collapsed="false">
      <c r="E253" s="135"/>
      <c r="G253" s="858" t="s">
        <v>543</v>
      </c>
      <c r="H253" s="858" t="s">
        <v>1139</v>
      </c>
      <c r="J253" s="859" t="s">
        <v>904</v>
      </c>
      <c r="K253" s="860" t="n">
        <v>0.06</v>
      </c>
      <c r="L253" s="896" t="s">
        <v>644</v>
      </c>
      <c r="M253" s="896" t="s">
        <v>1140</v>
      </c>
      <c r="N253" s="862" t="str">
        <f aca="false">L253&amp;M253</f>
        <v>大阪府能勢町</v>
      </c>
      <c r="O253" s="861" t="n">
        <v>10.42</v>
      </c>
      <c r="P253" s="861" t="n">
        <v>10.33</v>
      </c>
      <c r="Q253" s="883" t="n">
        <v>10.27</v>
      </c>
      <c r="R253" s="826"/>
      <c r="S253" s="826"/>
    </row>
    <row r="254" s="825" customFormat="true" ht="13" hidden="false" customHeight="false" outlineLevel="0" collapsed="false">
      <c r="E254" s="135"/>
      <c r="G254" s="858" t="s">
        <v>543</v>
      </c>
      <c r="H254" s="858" t="s">
        <v>1141</v>
      </c>
      <c r="J254" s="859" t="s">
        <v>904</v>
      </c>
      <c r="K254" s="860" t="n">
        <v>0.06</v>
      </c>
      <c r="L254" s="896" t="s">
        <v>644</v>
      </c>
      <c r="M254" s="896" t="s">
        <v>1142</v>
      </c>
      <c r="N254" s="862" t="str">
        <f aca="false">L254&amp;M254</f>
        <v>大阪府忠岡町</v>
      </c>
      <c r="O254" s="861" t="n">
        <v>10.42</v>
      </c>
      <c r="P254" s="861" t="n">
        <v>10.33</v>
      </c>
      <c r="Q254" s="883" t="n">
        <v>10.27</v>
      </c>
      <c r="R254" s="826"/>
      <c r="S254" s="826"/>
    </row>
    <row r="255" s="825" customFormat="true" ht="13" hidden="false" customHeight="false" outlineLevel="0" collapsed="false">
      <c r="E255" s="135"/>
      <c r="G255" s="858" t="s">
        <v>543</v>
      </c>
      <c r="H255" s="858" t="s">
        <v>1143</v>
      </c>
      <c r="J255" s="859" t="s">
        <v>904</v>
      </c>
      <c r="K255" s="860" t="n">
        <v>0.06</v>
      </c>
      <c r="L255" s="896" t="s">
        <v>644</v>
      </c>
      <c r="M255" s="896" t="s">
        <v>1144</v>
      </c>
      <c r="N255" s="862" t="str">
        <f aca="false">L255&amp;M255</f>
        <v>大阪府熊取町</v>
      </c>
      <c r="O255" s="861" t="n">
        <v>10.42</v>
      </c>
      <c r="P255" s="861" t="n">
        <v>10.33</v>
      </c>
      <c r="Q255" s="883" t="n">
        <v>10.27</v>
      </c>
      <c r="R255" s="826"/>
      <c r="S255" s="826"/>
    </row>
    <row r="256" s="825" customFormat="true" ht="13" hidden="false" customHeight="false" outlineLevel="0" collapsed="false">
      <c r="E256" s="135"/>
      <c r="G256" s="858" t="s">
        <v>543</v>
      </c>
      <c r="H256" s="858" t="s">
        <v>1145</v>
      </c>
      <c r="J256" s="859" t="s">
        <v>904</v>
      </c>
      <c r="K256" s="860" t="n">
        <v>0.06</v>
      </c>
      <c r="L256" s="896" t="s">
        <v>644</v>
      </c>
      <c r="M256" s="896" t="s">
        <v>1146</v>
      </c>
      <c r="N256" s="862" t="str">
        <f aca="false">L256&amp;M256</f>
        <v>大阪府田尻町</v>
      </c>
      <c r="O256" s="861" t="n">
        <v>10.42</v>
      </c>
      <c r="P256" s="861" t="n">
        <v>10.33</v>
      </c>
      <c r="Q256" s="883" t="n">
        <v>10.27</v>
      </c>
      <c r="R256" s="826"/>
      <c r="S256" s="826"/>
    </row>
    <row r="257" s="825" customFormat="true" ht="13" hidden="false" customHeight="false" outlineLevel="0" collapsed="false">
      <c r="E257" s="135"/>
      <c r="G257" s="858" t="s">
        <v>543</v>
      </c>
      <c r="H257" s="858" t="s">
        <v>1147</v>
      </c>
      <c r="J257" s="859" t="s">
        <v>904</v>
      </c>
      <c r="K257" s="860" t="n">
        <v>0.06</v>
      </c>
      <c r="L257" s="896" t="s">
        <v>644</v>
      </c>
      <c r="M257" s="896" t="s">
        <v>1148</v>
      </c>
      <c r="N257" s="862" t="str">
        <f aca="false">L257&amp;M257</f>
        <v>大阪府岬町</v>
      </c>
      <c r="O257" s="861" t="n">
        <v>10.42</v>
      </c>
      <c r="P257" s="861" t="n">
        <v>10.33</v>
      </c>
      <c r="Q257" s="883" t="n">
        <v>10.27</v>
      </c>
      <c r="R257" s="826"/>
      <c r="S257" s="826"/>
    </row>
    <row r="258" s="825" customFormat="true" ht="13" hidden="false" customHeight="false" outlineLevel="0" collapsed="false">
      <c r="E258" s="135"/>
      <c r="G258" s="858" t="s">
        <v>543</v>
      </c>
      <c r="H258" s="858" t="s">
        <v>1149</v>
      </c>
      <c r="J258" s="859" t="s">
        <v>904</v>
      </c>
      <c r="K258" s="860" t="n">
        <v>0.06</v>
      </c>
      <c r="L258" s="896" t="s">
        <v>644</v>
      </c>
      <c r="M258" s="896" t="s">
        <v>1150</v>
      </c>
      <c r="N258" s="862" t="str">
        <f aca="false">L258&amp;M258</f>
        <v>大阪府太子町</v>
      </c>
      <c r="O258" s="861" t="n">
        <v>10.42</v>
      </c>
      <c r="P258" s="861" t="n">
        <v>10.33</v>
      </c>
      <c r="Q258" s="883" t="n">
        <v>10.27</v>
      </c>
      <c r="R258" s="826"/>
      <c r="S258" s="826"/>
    </row>
    <row r="259" s="825" customFormat="true" ht="13" hidden="false" customHeight="false" outlineLevel="0" collapsed="false">
      <c r="E259" s="135"/>
      <c r="G259" s="858" t="s">
        <v>543</v>
      </c>
      <c r="H259" s="858" t="s">
        <v>1151</v>
      </c>
      <c r="J259" s="859" t="s">
        <v>904</v>
      </c>
      <c r="K259" s="860" t="n">
        <v>0.06</v>
      </c>
      <c r="L259" s="896" t="s">
        <v>644</v>
      </c>
      <c r="M259" s="896" t="s">
        <v>1152</v>
      </c>
      <c r="N259" s="862" t="str">
        <f aca="false">L259&amp;M259</f>
        <v>大阪府河南町</v>
      </c>
      <c r="O259" s="861" t="n">
        <v>10.42</v>
      </c>
      <c r="P259" s="861" t="n">
        <v>10.33</v>
      </c>
      <c r="Q259" s="883" t="n">
        <v>10.27</v>
      </c>
      <c r="R259" s="826"/>
      <c r="S259" s="826"/>
    </row>
    <row r="260" s="825" customFormat="true" ht="13" hidden="false" customHeight="false" outlineLevel="0" collapsed="false">
      <c r="E260" s="135"/>
      <c r="G260" s="858" t="s">
        <v>543</v>
      </c>
      <c r="H260" s="858" t="s">
        <v>1153</v>
      </c>
      <c r="J260" s="859" t="s">
        <v>904</v>
      </c>
      <c r="K260" s="860" t="n">
        <v>0.06</v>
      </c>
      <c r="L260" s="896" t="s">
        <v>644</v>
      </c>
      <c r="M260" s="896" t="s">
        <v>1154</v>
      </c>
      <c r="N260" s="862" t="str">
        <f aca="false">L260&amp;M260</f>
        <v>大阪府千早赤阪村</v>
      </c>
      <c r="O260" s="861" t="n">
        <v>10.42</v>
      </c>
      <c r="P260" s="861" t="n">
        <v>10.33</v>
      </c>
      <c r="Q260" s="883" t="n">
        <v>10.27</v>
      </c>
      <c r="R260" s="826"/>
      <c r="S260" s="826"/>
    </row>
    <row r="261" s="825" customFormat="true" ht="13" hidden="false" customHeight="false" outlineLevel="0" collapsed="false">
      <c r="E261" s="135"/>
      <c r="G261" s="858" t="s">
        <v>547</v>
      </c>
      <c r="H261" s="858" t="s">
        <v>905</v>
      </c>
      <c r="J261" s="859" t="s">
        <v>904</v>
      </c>
      <c r="K261" s="860" t="n">
        <v>0.06</v>
      </c>
      <c r="L261" s="896" t="s">
        <v>649</v>
      </c>
      <c r="M261" s="896" t="s">
        <v>1155</v>
      </c>
      <c r="N261" s="862" t="str">
        <f aca="false">L261&amp;M261</f>
        <v>兵庫県明石市</v>
      </c>
      <c r="O261" s="861" t="n">
        <v>10.42</v>
      </c>
      <c r="P261" s="861" t="n">
        <v>10.33</v>
      </c>
      <c r="Q261" s="883" t="n">
        <v>10.27</v>
      </c>
      <c r="R261" s="826"/>
      <c r="S261" s="826"/>
    </row>
    <row r="262" s="825" customFormat="true" ht="13" hidden="false" customHeight="false" outlineLevel="0" collapsed="false">
      <c r="E262" s="135"/>
      <c r="G262" s="858" t="s">
        <v>547</v>
      </c>
      <c r="H262" s="858" t="s">
        <v>1156</v>
      </c>
      <c r="J262" s="859" t="s">
        <v>904</v>
      </c>
      <c r="K262" s="860" t="n">
        <v>0.06</v>
      </c>
      <c r="L262" s="896" t="s">
        <v>649</v>
      </c>
      <c r="M262" s="896" t="s">
        <v>1157</v>
      </c>
      <c r="N262" s="862" t="str">
        <f aca="false">L262&amp;M262</f>
        <v>兵庫県猪名川町</v>
      </c>
      <c r="O262" s="861" t="n">
        <v>10.42</v>
      </c>
      <c r="P262" s="861" t="n">
        <v>10.33</v>
      </c>
      <c r="Q262" s="883" t="n">
        <v>10.27</v>
      </c>
      <c r="R262" s="826"/>
      <c r="S262" s="826"/>
    </row>
    <row r="263" s="825" customFormat="true" ht="13" hidden="false" customHeight="false" outlineLevel="0" collapsed="false">
      <c r="E263" s="135"/>
      <c r="G263" s="858" t="s">
        <v>547</v>
      </c>
      <c r="H263" s="858" t="s">
        <v>1158</v>
      </c>
      <c r="J263" s="859" t="s">
        <v>904</v>
      </c>
      <c r="K263" s="860" t="n">
        <v>0.06</v>
      </c>
      <c r="L263" s="896" t="s">
        <v>652</v>
      </c>
      <c r="M263" s="896" t="s">
        <v>1159</v>
      </c>
      <c r="N263" s="862" t="str">
        <f aca="false">L263&amp;M263</f>
        <v>奈良県奈良市</v>
      </c>
      <c r="O263" s="861" t="n">
        <v>10.42</v>
      </c>
      <c r="P263" s="861" t="n">
        <v>10.33</v>
      </c>
      <c r="Q263" s="883" t="n">
        <v>10.27</v>
      </c>
      <c r="R263" s="826"/>
      <c r="S263" s="826"/>
    </row>
    <row r="264" s="825" customFormat="true" ht="13" hidden="false" customHeight="false" outlineLevel="0" collapsed="false">
      <c r="E264" s="135"/>
      <c r="G264" s="858" t="s">
        <v>547</v>
      </c>
      <c r="H264" s="858" t="s">
        <v>1160</v>
      </c>
      <c r="J264" s="859" t="s">
        <v>904</v>
      </c>
      <c r="K264" s="860" t="n">
        <v>0.06</v>
      </c>
      <c r="L264" s="896" t="s">
        <v>652</v>
      </c>
      <c r="M264" s="896" t="s">
        <v>1161</v>
      </c>
      <c r="N264" s="862" t="str">
        <f aca="false">L264&amp;M264</f>
        <v>奈良県大和高田市</v>
      </c>
      <c r="O264" s="861" t="n">
        <v>10.42</v>
      </c>
      <c r="P264" s="861" t="n">
        <v>10.33</v>
      </c>
      <c r="Q264" s="883" t="n">
        <v>10.27</v>
      </c>
      <c r="R264" s="826"/>
      <c r="S264" s="826"/>
    </row>
    <row r="265" s="825" customFormat="true" ht="13" hidden="false" customHeight="false" outlineLevel="0" collapsed="false">
      <c r="E265" s="135"/>
      <c r="G265" s="858" t="s">
        <v>547</v>
      </c>
      <c r="H265" s="858" t="s">
        <v>1162</v>
      </c>
      <c r="J265" s="859" t="s">
        <v>904</v>
      </c>
      <c r="K265" s="860" t="n">
        <v>0.06</v>
      </c>
      <c r="L265" s="896" t="s">
        <v>652</v>
      </c>
      <c r="M265" s="896" t="s">
        <v>1163</v>
      </c>
      <c r="N265" s="862" t="str">
        <f aca="false">L265&amp;M265</f>
        <v>奈良県大和郡山市</v>
      </c>
      <c r="O265" s="861" t="n">
        <v>10.42</v>
      </c>
      <c r="P265" s="861" t="n">
        <v>10.33</v>
      </c>
      <c r="Q265" s="883" t="n">
        <v>10.27</v>
      </c>
      <c r="R265" s="826"/>
      <c r="S265" s="826"/>
    </row>
    <row r="266" s="825" customFormat="true" ht="13" hidden="false" customHeight="false" outlineLevel="0" collapsed="false">
      <c r="E266" s="135"/>
      <c r="G266" s="858" t="s">
        <v>547</v>
      </c>
      <c r="H266" s="858" t="s">
        <v>1164</v>
      </c>
      <c r="J266" s="859" t="s">
        <v>904</v>
      </c>
      <c r="K266" s="860" t="n">
        <v>0.06</v>
      </c>
      <c r="L266" s="896" t="s">
        <v>652</v>
      </c>
      <c r="M266" s="896" t="s">
        <v>1165</v>
      </c>
      <c r="N266" s="862" t="str">
        <f aca="false">L266&amp;M266</f>
        <v>奈良県生駒市</v>
      </c>
      <c r="O266" s="861" t="n">
        <v>10.42</v>
      </c>
      <c r="P266" s="861" t="n">
        <v>10.33</v>
      </c>
      <c r="Q266" s="883" t="n">
        <v>10.27</v>
      </c>
      <c r="R266" s="826"/>
      <c r="S266" s="826"/>
    </row>
    <row r="267" s="825" customFormat="true" ht="13" hidden="false" customHeight="false" outlineLevel="0" collapsed="false">
      <c r="E267" s="135"/>
      <c r="G267" s="858" t="s">
        <v>547</v>
      </c>
      <c r="H267" s="858" t="s">
        <v>1166</v>
      </c>
      <c r="J267" s="859" t="s">
        <v>904</v>
      </c>
      <c r="K267" s="860" t="n">
        <v>0.06</v>
      </c>
      <c r="L267" s="896" t="s">
        <v>656</v>
      </c>
      <c r="M267" s="896" t="s">
        <v>1167</v>
      </c>
      <c r="N267" s="862" t="str">
        <f aca="false">L267&amp;M267</f>
        <v>和歌山県和歌山市</v>
      </c>
      <c r="O267" s="861" t="n">
        <v>10.42</v>
      </c>
      <c r="P267" s="861" t="n">
        <v>10.33</v>
      </c>
      <c r="Q267" s="883" t="n">
        <v>10.27</v>
      </c>
      <c r="R267" s="826"/>
      <c r="S267" s="826"/>
    </row>
    <row r="268" s="825" customFormat="true" ht="13" hidden="false" customHeight="false" outlineLevel="0" collapsed="false">
      <c r="E268" s="135"/>
      <c r="G268" s="858" t="s">
        <v>547</v>
      </c>
      <c r="H268" s="858" t="s">
        <v>907</v>
      </c>
      <c r="J268" s="859" t="s">
        <v>904</v>
      </c>
      <c r="K268" s="860" t="n">
        <v>0.06</v>
      </c>
      <c r="L268" s="896" t="s">
        <v>656</v>
      </c>
      <c r="M268" s="896" t="s">
        <v>1168</v>
      </c>
      <c r="N268" s="862" t="str">
        <f aca="false">L268&amp;M268</f>
        <v>和歌山県橋本市</v>
      </c>
      <c r="O268" s="861" t="n">
        <v>10.42</v>
      </c>
      <c r="P268" s="861" t="n">
        <v>10.33</v>
      </c>
      <c r="Q268" s="883" t="n">
        <v>10.27</v>
      </c>
      <c r="R268" s="826"/>
      <c r="S268" s="826"/>
    </row>
    <row r="269" s="825" customFormat="true" ht="13" hidden="false" customHeight="false" outlineLevel="0" collapsed="false">
      <c r="E269" s="135"/>
      <c r="G269" s="858" t="s">
        <v>547</v>
      </c>
      <c r="H269" s="858" t="s">
        <v>1169</v>
      </c>
      <c r="J269" s="859" t="s">
        <v>904</v>
      </c>
      <c r="K269" s="860" t="n">
        <v>0.06</v>
      </c>
      <c r="L269" s="896" t="s">
        <v>702</v>
      </c>
      <c r="M269" s="896" t="s">
        <v>1170</v>
      </c>
      <c r="N269" s="862" t="str">
        <f aca="false">L269&amp;M269</f>
        <v>福岡県大野城市</v>
      </c>
      <c r="O269" s="861" t="n">
        <v>10.42</v>
      </c>
      <c r="P269" s="861" t="n">
        <v>10.33</v>
      </c>
      <c r="Q269" s="883" t="n">
        <v>10.27</v>
      </c>
      <c r="R269" s="826"/>
      <c r="S269" s="826"/>
    </row>
    <row r="270" s="825" customFormat="true" ht="13" hidden="false" customHeight="false" outlineLevel="0" collapsed="false">
      <c r="E270" s="135"/>
      <c r="G270" s="858" t="s">
        <v>547</v>
      </c>
      <c r="H270" s="858" t="s">
        <v>1171</v>
      </c>
      <c r="J270" s="859" t="s">
        <v>904</v>
      </c>
      <c r="K270" s="860" t="n">
        <v>0.06</v>
      </c>
      <c r="L270" s="896" t="s">
        <v>702</v>
      </c>
      <c r="M270" s="896" t="s">
        <v>1172</v>
      </c>
      <c r="N270" s="862" t="str">
        <f aca="false">L270&amp;M270</f>
        <v>福岡県太宰府市</v>
      </c>
      <c r="O270" s="861" t="n">
        <v>10.42</v>
      </c>
      <c r="P270" s="861" t="n">
        <v>10.33</v>
      </c>
      <c r="Q270" s="883" t="n">
        <v>10.27</v>
      </c>
      <c r="R270" s="826"/>
      <c r="S270" s="826"/>
    </row>
    <row r="271" s="825" customFormat="true" ht="13" hidden="false" customHeight="false" outlineLevel="0" collapsed="false">
      <c r="E271" s="135"/>
      <c r="G271" s="858" t="s">
        <v>547</v>
      </c>
      <c r="H271" s="858" t="s">
        <v>1173</v>
      </c>
      <c r="J271" s="859" t="s">
        <v>904</v>
      </c>
      <c r="K271" s="860" t="n">
        <v>0.06</v>
      </c>
      <c r="L271" s="896" t="s">
        <v>702</v>
      </c>
      <c r="M271" s="896" t="s">
        <v>1174</v>
      </c>
      <c r="N271" s="862" t="str">
        <f aca="false">L271&amp;M271</f>
        <v>福岡県福津市</v>
      </c>
      <c r="O271" s="861" t="n">
        <v>10.42</v>
      </c>
      <c r="P271" s="861" t="n">
        <v>10.33</v>
      </c>
      <c r="Q271" s="883" t="n">
        <v>10.27</v>
      </c>
      <c r="R271" s="826"/>
      <c r="S271" s="826"/>
    </row>
    <row r="272" s="825" customFormat="true" ht="13" hidden="false" customHeight="false" outlineLevel="0" collapsed="false">
      <c r="E272" s="135"/>
      <c r="G272" s="858" t="s">
        <v>547</v>
      </c>
      <c r="H272" s="858" t="s">
        <v>1175</v>
      </c>
      <c r="J272" s="859" t="s">
        <v>904</v>
      </c>
      <c r="K272" s="860" t="n">
        <v>0.06</v>
      </c>
      <c r="L272" s="896" t="s">
        <v>702</v>
      </c>
      <c r="M272" s="896" t="s">
        <v>1176</v>
      </c>
      <c r="N272" s="862" t="str">
        <f aca="false">L272&amp;M272</f>
        <v>福岡県糸島市</v>
      </c>
      <c r="O272" s="861" t="n">
        <v>10.42</v>
      </c>
      <c r="P272" s="861" t="n">
        <v>10.33</v>
      </c>
      <c r="Q272" s="883" t="n">
        <v>10.27</v>
      </c>
      <c r="R272" s="826"/>
      <c r="S272" s="826"/>
    </row>
    <row r="273" s="825" customFormat="true" ht="13" hidden="false" customHeight="false" outlineLevel="0" collapsed="false">
      <c r="E273" s="135"/>
      <c r="G273" s="858" t="s">
        <v>547</v>
      </c>
      <c r="H273" s="858" t="s">
        <v>1177</v>
      </c>
      <c r="J273" s="859" t="s">
        <v>904</v>
      </c>
      <c r="K273" s="860" t="n">
        <v>0.06</v>
      </c>
      <c r="L273" s="896" t="s">
        <v>702</v>
      </c>
      <c r="M273" s="896" t="s">
        <v>1178</v>
      </c>
      <c r="N273" s="862" t="str">
        <f aca="false">L273&amp;M273</f>
        <v>福岡県那珂川市</v>
      </c>
      <c r="O273" s="861" t="n">
        <v>10.42</v>
      </c>
      <c r="P273" s="861" t="n">
        <v>10.33</v>
      </c>
      <c r="Q273" s="883" t="n">
        <v>10.27</v>
      </c>
      <c r="R273" s="826"/>
      <c r="S273" s="826"/>
    </row>
    <row r="274" s="825" customFormat="true" ht="13.5" hidden="false" customHeight="false" outlineLevel="0" collapsed="false">
      <c r="E274" s="135"/>
      <c r="G274" s="858" t="s">
        <v>547</v>
      </c>
      <c r="H274" s="858" t="s">
        <v>1179</v>
      </c>
      <c r="J274" s="876" t="s">
        <v>904</v>
      </c>
      <c r="K274" s="877" t="n">
        <v>0.06</v>
      </c>
      <c r="L274" s="897" t="s">
        <v>702</v>
      </c>
      <c r="M274" s="897" t="s">
        <v>1180</v>
      </c>
      <c r="N274" s="879" t="str">
        <f aca="false">L274&amp;M274</f>
        <v>福岡県粕屋町</v>
      </c>
      <c r="O274" s="878" t="n">
        <v>10.42</v>
      </c>
      <c r="P274" s="878" t="n">
        <v>10.33</v>
      </c>
      <c r="Q274" s="885" t="n">
        <v>10.27</v>
      </c>
      <c r="R274" s="826"/>
      <c r="S274" s="826"/>
    </row>
    <row r="275" s="825" customFormat="true" ht="13" hidden="false" customHeight="false" outlineLevel="0" collapsed="false">
      <c r="E275" s="135"/>
      <c r="G275" s="858" t="s">
        <v>547</v>
      </c>
      <c r="H275" s="858" t="s">
        <v>1181</v>
      </c>
      <c r="J275" s="845" t="s">
        <v>1182</v>
      </c>
      <c r="K275" s="846" t="n">
        <v>0.03</v>
      </c>
      <c r="L275" s="895" t="s">
        <v>526</v>
      </c>
      <c r="M275" s="847" t="s">
        <v>527</v>
      </c>
      <c r="N275" s="847" t="str">
        <f aca="false">L275&amp;M275</f>
        <v>北海道札幌市</v>
      </c>
      <c r="O275" s="847" t="n">
        <v>10.21</v>
      </c>
      <c r="P275" s="847" t="n">
        <v>10.17</v>
      </c>
      <c r="Q275" s="882" t="n">
        <v>10.14</v>
      </c>
      <c r="R275" s="826"/>
      <c r="S275" s="826"/>
    </row>
    <row r="276" s="825" customFormat="true" ht="13" hidden="false" customHeight="false" outlineLevel="0" collapsed="false">
      <c r="E276" s="135"/>
      <c r="G276" s="858" t="s">
        <v>547</v>
      </c>
      <c r="H276" s="858" t="s">
        <v>1183</v>
      </c>
      <c r="J276" s="859" t="s">
        <v>1182</v>
      </c>
      <c r="K276" s="860" t="n">
        <v>0.03</v>
      </c>
      <c r="L276" s="861" t="s">
        <v>567</v>
      </c>
      <c r="M276" s="861" t="s">
        <v>1184</v>
      </c>
      <c r="N276" s="862" t="str">
        <f aca="false">L276&amp;M276</f>
        <v>茨城県結城市</v>
      </c>
      <c r="O276" s="861" t="n">
        <v>10.21</v>
      </c>
      <c r="P276" s="861" t="n">
        <v>10.17</v>
      </c>
      <c r="Q276" s="883" t="n">
        <v>10.14</v>
      </c>
      <c r="R276" s="826"/>
      <c r="S276" s="826"/>
    </row>
    <row r="277" s="825" customFormat="true" ht="13" hidden="false" customHeight="false" outlineLevel="0" collapsed="false">
      <c r="E277" s="135"/>
      <c r="G277" s="858" t="s">
        <v>547</v>
      </c>
      <c r="H277" s="858" t="s">
        <v>1185</v>
      </c>
      <c r="J277" s="859" t="s">
        <v>1182</v>
      </c>
      <c r="K277" s="860" t="n">
        <v>0.03</v>
      </c>
      <c r="L277" s="861" t="s">
        <v>567</v>
      </c>
      <c r="M277" s="861" t="s">
        <v>1186</v>
      </c>
      <c r="N277" s="862" t="str">
        <f aca="false">L277&amp;M277</f>
        <v>茨城県下妻市</v>
      </c>
      <c r="O277" s="861" t="n">
        <v>10.21</v>
      </c>
      <c r="P277" s="861" t="n">
        <v>10.17</v>
      </c>
      <c r="Q277" s="883" t="n">
        <v>10.14</v>
      </c>
      <c r="R277" s="826"/>
      <c r="S277" s="826"/>
    </row>
    <row r="278" s="825" customFormat="true" ht="13" hidden="false" customHeight="false" outlineLevel="0" collapsed="false">
      <c r="E278" s="135"/>
      <c r="G278" s="858" t="s">
        <v>547</v>
      </c>
      <c r="H278" s="858" t="s">
        <v>1187</v>
      </c>
      <c r="J278" s="859" t="s">
        <v>1182</v>
      </c>
      <c r="K278" s="860" t="n">
        <v>0.03</v>
      </c>
      <c r="L278" s="861" t="s">
        <v>567</v>
      </c>
      <c r="M278" s="861" t="s">
        <v>1188</v>
      </c>
      <c r="N278" s="862" t="str">
        <f aca="false">L278&amp;M278</f>
        <v>茨城県常総市</v>
      </c>
      <c r="O278" s="861" t="n">
        <v>10.21</v>
      </c>
      <c r="P278" s="861" t="n">
        <v>10.17</v>
      </c>
      <c r="Q278" s="883" t="n">
        <v>10.14</v>
      </c>
      <c r="R278" s="826"/>
      <c r="S278" s="826"/>
    </row>
    <row r="279" s="825" customFormat="true" ht="13" hidden="false" customHeight="false" outlineLevel="0" collapsed="false">
      <c r="E279" s="135"/>
      <c r="G279" s="858" t="s">
        <v>547</v>
      </c>
      <c r="H279" s="858" t="s">
        <v>1189</v>
      </c>
      <c r="J279" s="859" t="s">
        <v>1182</v>
      </c>
      <c r="K279" s="860" t="n">
        <v>0.03</v>
      </c>
      <c r="L279" s="861" t="s">
        <v>567</v>
      </c>
      <c r="M279" s="861" t="s">
        <v>1190</v>
      </c>
      <c r="N279" s="862" t="str">
        <f aca="false">L279&amp;M279</f>
        <v>茨城県笠間市</v>
      </c>
      <c r="O279" s="861" t="n">
        <v>10.21</v>
      </c>
      <c r="P279" s="861" t="n">
        <v>10.17</v>
      </c>
      <c r="Q279" s="883" t="n">
        <v>10.14</v>
      </c>
      <c r="R279" s="826"/>
      <c r="S279" s="826"/>
    </row>
    <row r="280" s="825" customFormat="true" ht="13" hidden="false" customHeight="false" outlineLevel="0" collapsed="false">
      <c r="E280" s="135"/>
      <c r="G280" s="858" t="s">
        <v>547</v>
      </c>
      <c r="H280" s="858" t="s">
        <v>1191</v>
      </c>
      <c r="J280" s="859" t="s">
        <v>1182</v>
      </c>
      <c r="K280" s="860" t="n">
        <v>0.03</v>
      </c>
      <c r="L280" s="861" t="s">
        <v>567</v>
      </c>
      <c r="M280" s="861" t="s">
        <v>1192</v>
      </c>
      <c r="N280" s="862" t="str">
        <f aca="false">L280&amp;M280</f>
        <v>茨城県ひたちなか市</v>
      </c>
      <c r="O280" s="861" t="n">
        <v>10.21</v>
      </c>
      <c r="P280" s="861" t="n">
        <v>10.17</v>
      </c>
      <c r="Q280" s="883" t="n">
        <v>10.14</v>
      </c>
      <c r="R280" s="826"/>
      <c r="S280" s="826"/>
    </row>
    <row r="281" s="825" customFormat="true" ht="13" hidden="false" customHeight="false" outlineLevel="0" collapsed="false">
      <c r="E281" s="135"/>
      <c r="G281" s="858" t="s">
        <v>547</v>
      </c>
      <c r="H281" s="858" t="s">
        <v>1193</v>
      </c>
      <c r="J281" s="859" t="s">
        <v>1182</v>
      </c>
      <c r="K281" s="860" t="n">
        <v>0.03</v>
      </c>
      <c r="L281" s="861" t="s">
        <v>567</v>
      </c>
      <c r="M281" s="861" t="s">
        <v>1194</v>
      </c>
      <c r="N281" s="862" t="str">
        <f aca="false">L281&amp;M281</f>
        <v>茨城県那珂市</v>
      </c>
      <c r="O281" s="861" t="n">
        <v>10.21</v>
      </c>
      <c r="P281" s="861" t="n">
        <v>10.17</v>
      </c>
      <c r="Q281" s="883" t="n">
        <v>10.14</v>
      </c>
      <c r="R281" s="826"/>
      <c r="S281" s="826"/>
    </row>
    <row r="282" s="825" customFormat="true" ht="13" hidden="false" customHeight="false" outlineLevel="0" collapsed="false">
      <c r="E282" s="135"/>
      <c r="G282" s="858" t="s">
        <v>547</v>
      </c>
      <c r="H282" s="858" t="s">
        <v>1195</v>
      </c>
      <c r="J282" s="859" t="s">
        <v>1182</v>
      </c>
      <c r="K282" s="860" t="n">
        <v>0.03</v>
      </c>
      <c r="L282" s="861" t="s">
        <v>567</v>
      </c>
      <c r="M282" s="861" t="s">
        <v>1196</v>
      </c>
      <c r="N282" s="862" t="str">
        <f aca="false">L282&amp;M282</f>
        <v>茨城県筑西市</v>
      </c>
      <c r="O282" s="861" t="n">
        <v>10.21</v>
      </c>
      <c r="P282" s="861" t="n">
        <v>10.17</v>
      </c>
      <c r="Q282" s="883" t="n">
        <v>10.14</v>
      </c>
      <c r="R282" s="826"/>
      <c r="S282" s="826"/>
    </row>
    <row r="283" s="825" customFormat="true" ht="13" hidden="false" customHeight="false" outlineLevel="0" collapsed="false">
      <c r="E283" s="135"/>
      <c r="G283" s="858" t="s">
        <v>547</v>
      </c>
      <c r="H283" s="858" t="s">
        <v>1197</v>
      </c>
      <c r="J283" s="859" t="s">
        <v>1182</v>
      </c>
      <c r="K283" s="860" t="n">
        <v>0.03</v>
      </c>
      <c r="L283" s="861" t="s">
        <v>567</v>
      </c>
      <c r="M283" s="861" t="s">
        <v>1198</v>
      </c>
      <c r="N283" s="862" t="str">
        <f aca="false">L283&amp;M283</f>
        <v>茨城県坂東市</v>
      </c>
      <c r="O283" s="861" t="n">
        <v>10.21</v>
      </c>
      <c r="P283" s="861" t="n">
        <v>10.17</v>
      </c>
      <c r="Q283" s="883" t="n">
        <v>10.14</v>
      </c>
      <c r="R283" s="826"/>
      <c r="S283" s="826"/>
    </row>
    <row r="284" s="825" customFormat="true" ht="13" hidden="false" customHeight="false" outlineLevel="0" collapsed="false">
      <c r="E284" s="135"/>
      <c r="G284" s="858" t="s">
        <v>547</v>
      </c>
      <c r="H284" s="858" t="s">
        <v>1199</v>
      </c>
      <c r="J284" s="859" t="s">
        <v>1182</v>
      </c>
      <c r="K284" s="860" t="n">
        <v>0.03</v>
      </c>
      <c r="L284" s="861" t="s">
        <v>567</v>
      </c>
      <c r="M284" s="861" t="s">
        <v>1200</v>
      </c>
      <c r="N284" s="862" t="str">
        <f aca="false">L284&amp;M284</f>
        <v>茨城県稲敷市</v>
      </c>
      <c r="O284" s="861" t="n">
        <v>10.21</v>
      </c>
      <c r="P284" s="861" t="n">
        <v>10.17</v>
      </c>
      <c r="Q284" s="883" t="n">
        <v>10.14</v>
      </c>
      <c r="R284" s="826"/>
      <c r="S284" s="826"/>
    </row>
    <row r="285" s="825" customFormat="true" ht="13" hidden="false" customHeight="false" outlineLevel="0" collapsed="false">
      <c r="E285" s="135"/>
      <c r="G285" s="858" t="s">
        <v>547</v>
      </c>
      <c r="H285" s="858" t="s">
        <v>1201</v>
      </c>
      <c r="J285" s="859" t="s">
        <v>1182</v>
      </c>
      <c r="K285" s="860" t="n">
        <v>0.03</v>
      </c>
      <c r="L285" s="861" t="s">
        <v>567</v>
      </c>
      <c r="M285" s="861" t="s">
        <v>1202</v>
      </c>
      <c r="N285" s="862" t="str">
        <f aca="false">L285&amp;M285</f>
        <v>茨城県つくばみらい市</v>
      </c>
      <c r="O285" s="861" t="n">
        <v>10.21</v>
      </c>
      <c r="P285" s="861" t="n">
        <v>10.17</v>
      </c>
      <c r="Q285" s="883" t="n">
        <v>10.14</v>
      </c>
      <c r="R285" s="826"/>
      <c r="S285" s="826"/>
    </row>
    <row r="286" s="825" customFormat="true" ht="13" hidden="false" customHeight="false" outlineLevel="0" collapsed="false">
      <c r="E286" s="135"/>
      <c r="G286" s="858" t="s">
        <v>547</v>
      </c>
      <c r="H286" s="858" t="s">
        <v>1203</v>
      </c>
      <c r="J286" s="859" t="s">
        <v>1182</v>
      </c>
      <c r="K286" s="860" t="n">
        <v>0.03</v>
      </c>
      <c r="L286" s="861" t="s">
        <v>567</v>
      </c>
      <c r="M286" s="861" t="s">
        <v>1204</v>
      </c>
      <c r="N286" s="862" t="str">
        <f aca="false">L286&amp;M286</f>
        <v>茨城県大洗町</v>
      </c>
      <c r="O286" s="861" t="n">
        <v>10.21</v>
      </c>
      <c r="P286" s="861" t="n">
        <v>10.17</v>
      </c>
      <c r="Q286" s="883" t="n">
        <v>10.14</v>
      </c>
      <c r="R286" s="826"/>
      <c r="S286" s="826"/>
    </row>
    <row r="287" s="825" customFormat="true" ht="13" hidden="false" customHeight="false" outlineLevel="0" collapsed="false">
      <c r="E287" s="135"/>
      <c r="G287" s="858" t="s">
        <v>547</v>
      </c>
      <c r="H287" s="858" t="s">
        <v>1205</v>
      </c>
      <c r="J287" s="859" t="s">
        <v>1182</v>
      </c>
      <c r="K287" s="860" t="n">
        <v>0.03</v>
      </c>
      <c r="L287" s="861" t="s">
        <v>567</v>
      </c>
      <c r="M287" s="861" t="s">
        <v>1206</v>
      </c>
      <c r="N287" s="862" t="str">
        <f aca="false">L287&amp;M287</f>
        <v>茨城県阿見町</v>
      </c>
      <c r="O287" s="861" t="n">
        <v>10.21</v>
      </c>
      <c r="P287" s="861" t="n">
        <v>10.17</v>
      </c>
      <c r="Q287" s="883" t="n">
        <v>10.14</v>
      </c>
      <c r="R287" s="826"/>
      <c r="S287" s="826"/>
    </row>
    <row r="288" s="825" customFormat="true" ht="13" hidden="false" customHeight="false" outlineLevel="0" collapsed="false">
      <c r="E288" s="135"/>
      <c r="G288" s="858" t="s">
        <v>547</v>
      </c>
      <c r="H288" s="858" t="s">
        <v>1207</v>
      </c>
      <c r="J288" s="859" t="s">
        <v>1182</v>
      </c>
      <c r="K288" s="860" t="n">
        <v>0.03</v>
      </c>
      <c r="L288" s="861" t="s">
        <v>567</v>
      </c>
      <c r="M288" s="861" t="s">
        <v>1208</v>
      </c>
      <c r="N288" s="862" t="str">
        <f aca="false">L288&amp;M288</f>
        <v>茨城県河内町</v>
      </c>
      <c r="O288" s="861" t="n">
        <v>10.21</v>
      </c>
      <c r="P288" s="861" t="n">
        <v>10.17</v>
      </c>
      <c r="Q288" s="883" t="n">
        <v>10.14</v>
      </c>
      <c r="R288" s="826"/>
      <c r="S288" s="826"/>
    </row>
    <row r="289" s="825" customFormat="true" ht="13" hidden="false" customHeight="false" outlineLevel="0" collapsed="false">
      <c r="E289" s="135"/>
      <c r="G289" s="858" t="s">
        <v>547</v>
      </c>
      <c r="H289" s="858" t="s">
        <v>1209</v>
      </c>
      <c r="J289" s="859" t="s">
        <v>1182</v>
      </c>
      <c r="K289" s="860" t="n">
        <v>0.03</v>
      </c>
      <c r="L289" s="861" t="s">
        <v>567</v>
      </c>
      <c r="M289" s="861" t="s">
        <v>1210</v>
      </c>
      <c r="N289" s="862" t="str">
        <f aca="false">L289&amp;M289</f>
        <v>茨城県八千代町</v>
      </c>
      <c r="O289" s="861" t="n">
        <v>10.21</v>
      </c>
      <c r="P289" s="861" t="n">
        <v>10.17</v>
      </c>
      <c r="Q289" s="883" t="n">
        <v>10.14</v>
      </c>
      <c r="R289" s="826"/>
      <c r="S289" s="826"/>
    </row>
    <row r="290" s="825" customFormat="true" ht="13" hidden="false" customHeight="false" outlineLevel="0" collapsed="false">
      <c r="E290" s="135"/>
      <c r="G290" s="858" t="s">
        <v>547</v>
      </c>
      <c r="H290" s="858" t="s">
        <v>1211</v>
      </c>
      <c r="J290" s="859" t="s">
        <v>1182</v>
      </c>
      <c r="K290" s="860" t="n">
        <v>0.03</v>
      </c>
      <c r="L290" s="861" t="s">
        <v>567</v>
      </c>
      <c r="M290" s="861" t="s">
        <v>1212</v>
      </c>
      <c r="N290" s="862" t="str">
        <f aca="false">L290&amp;M290</f>
        <v>茨城県五霞町</v>
      </c>
      <c r="O290" s="861" t="n">
        <v>10.21</v>
      </c>
      <c r="P290" s="861" t="n">
        <v>10.17</v>
      </c>
      <c r="Q290" s="883" t="n">
        <v>10.14</v>
      </c>
      <c r="R290" s="826"/>
      <c r="S290" s="826"/>
    </row>
    <row r="291" s="825" customFormat="true" ht="13" hidden="false" customHeight="false" outlineLevel="0" collapsed="false">
      <c r="E291" s="135"/>
      <c r="G291" s="858" t="s">
        <v>547</v>
      </c>
      <c r="H291" s="858" t="s">
        <v>1213</v>
      </c>
      <c r="J291" s="859" t="s">
        <v>1182</v>
      </c>
      <c r="K291" s="860" t="n">
        <v>0.03</v>
      </c>
      <c r="L291" s="861" t="s">
        <v>567</v>
      </c>
      <c r="M291" s="861" t="s">
        <v>1214</v>
      </c>
      <c r="N291" s="862" t="str">
        <f aca="false">L291&amp;M291</f>
        <v>茨城県境町</v>
      </c>
      <c r="O291" s="861" t="n">
        <v>10.21</v>
      </c>
      <c r="P291" s="861" t="n">
        <v>10.17</v>
      </c>
      <c r="Q291" s="883" t="n">
        <v>10.14</v>
      </c>
      <c r="R291" s="826"/>
      <c r="S291" s="826"/>
    </row>
    <row r="292" s="825" customFormat="true" ht="13" hidden="false" customHeight="false" outlineLevel="0" collapsed="false">
      <c r="E292" s="135"/>
      <c r="G292" s="858" t="s">
        <v>547</v>
      </c>
      <c r="H292" s="858" t="s">
        <v>1215</v>
      </c>
      <c r="J292" s="859" t="s">
        <v>1182</v>
      </c>
      <c r="K292" s="860" t="n">
        <v>0.03</v>
      </c>
      <c r="L292" s="861" t="s">
        <v>571</v>
      </c>
      <c r="M292" s="861" t="s">
        <v>1216</v>
      </c>
      <c r="N292" s="862" t="str">
        <f aca="false">L292&amp;M292</f>
        <v>栃木県栃木市</v>
      </c>
      <c r="O292" s="861" t="n">
        <v>10.21</v>
      </c>
      <c r="P292" s="861" t="n">
        <v>10.17</v>
      </c>
      <c r="Q292" s="883" t="n">
        <v>10.14</v>
      </c>
      <c r="R292" s="826"/>
      <c r="S292" s="826"/>
    </row>
    <row r="293" s="825" customFormat="true" ht="13" hidden="false" customHeight="false" outlineLevel="0" collapsed="false">
      <c r="E293" s="135"/>
      <c r="G293" s="858" t="s">
        <v>547</v>
      </c>
      <c r="H293" s="858" t="s">
        <v>1217</v>
      </c>
      <c r="J293" s="859" t="s">
        <v>1182</v>
      </c>
      <c r="K293" s="860" t="n">
        <v>0.03</v>
      </c>
      <c r="L293" s="861" t="s">
        <v>571</v>
      </c>
      <c r="M293" s="861" t="s">
        <v>1218</v>
      </c>
      <c r="N293" s="862" t="str">
        <f aca="false">L293&amp;M293</f>
        <v>栃木県鹿沼市</v>
      </c>
      <c r="O293" s="861" t="n">
        <v>10.21</v>
      </c>
      <c r="P293" s="861" t="n">
        <v>10.17</v>
      </c>
      <c r="Q293" s="883" t="n">
        <v>10.14</v>
      </c>
      <c r="R293" s="826"/>
      <c r="S293" s="826"/>
    </row>
    <row r="294" s="825" customFormat="true" ht="13" hidden="false" customHeight="false" outlineLevel="0" collapsed="false">
      <c r="E294" s="135"/>
      <c r="G294" s="858" t="s">
        <v>547</v>
      </c>
      <c r="H294" s="858" t="s">
        <v>1219</v>
      </c>
      <c r="J294" s="859" t="s">
        <v>1182</v>
      </c>
      <c r="K294" s="860" t="n">
        <v>0.03</v>
      </c>
      <c r="L294" s="861" t="s">
        <v>571</v>
      </c>
      <c r="M294" s="861" t="s">
        <v>1220</v>
      </c>
      <c r="N294" s="862" t="str">
        <f aca="false">L294&amp;M294</f>
        <v>栃木県日光市</v>
      </c>
      <c r="O294" s="861" t="n">
        <v>10.21</v>
      </c>
      <c r="P294" s="861" t="n">
        <v>10.17</v>
      </c>
      <c r="Q294" s="883" t="n">
        <v>10.14</v>
      </c>
      <c r="R294" s="826"/>
      <c r="S294" s="826"/>
    </row>
    <row r="295" s="825" customFormat="true" ht="13" hidden="false" customHeight="false" outlineLevel="0" collapsed="false">
      <c r="E295" s="135"/>
      <c r="G295" s="858" t="s">
        <v>547</v>
      </c>
      <c r="H295" s="858" t="s">
        <v>1221</v>
      </c>
      <c r="J295" s="859" t="s">
        <v>1182</v>
      </c>
      <c r="K295" s="860" t="n">
        <v>0.03</v>
      </c>
      <c r="L295" s="861" t="s">
        <v>571</v>
      </c>
      <c r="M295" s="861" t="s">
        <v>1222</v>
      </c>
      <c r="N295" s="862" t="str">
        <f aca="false">L295&amp;M295</f>
        <v>栃木県小山市</v>
      </c>
      <c r="O295" s="861" t="n">
        <v>10.21</v>
      </c>
      <c r="P295" s="861" t="n">
        <v>10.17</v>
      </c>
      <c r="Q295" s="883" t="n">
        <v>10.14</v>
      </c>
      <c r="R295" s="826"/>
      <c r="S295" s="826"/>
    </row>
    <row r="296" s="825" customFormat="true" ht="13" hidden="false" customHeight="false" outlineLevel="0" collapsed="false">
      <c r="E296" s="135"/>
      <c r="G296" s="858" t="s">
        <v>552</v>
      </c>
      <c r="H296" s="858" t="s">
        <v>1223</v>
      </c>
      <c r="J296" s="859" t="s">
        <v>1182</v>
      </c>
      <c r="K296" s="860" t="n">
        <v>0.03</v>
      </c>
      <c r="L296" s="861" t="s">
        <v>571</v>
      </c>
      <c r="M296" s="861" t="s">
        <v>1224</v>
      </c>
      <c r="N296" s="862" t="str">
        <f aca="false">L296&amp;M296</f>
        <v>栃木県真岡市</v>
      </c>
      <c r="O296" s="861" t="n">
        <v>10.21</v>
      </c>
      <c r="P296" s="861" t="n">
        <v>10.17</v>
      </c>
      <c r="Q296" s="883" t="n">
        <v>10.14</v>
      </c>
      <c r="R296" s="826"/>
      <c r="S296" s="826"/>
    </row>
    <row r="297" s="825" customFormat="true" ht="13" hidden="false" customHeight="false" outlineLevel="0" collapsed="false">
      <c r="E297" s="135"/>
      <c r="G297" s="858" t="s">
        <v>552</v>
      </c>
      <c r="H297" s="858" t="s">
        <v>1225</v>
      </c>
      <c r="J297" s="859" t="s">
        <v>1182</v>
      </c>
      <c r="K297" s="860" t="n">
        <v>0.03</v>
      </c>
      <c r="L297" s="861" t="s">
        <v>571</v>
      </c>
      <c r="M297" s="861" t="s">
        <v>1226</v>
      </c>
      <c r="N297" s="862" t="str">
        <f aca="false">L297&amp;M297</f>
        <v>栃木県大田原市</v>
      </c>
      <c r="O297" s="861" t="n">
        <v>10.21</v>
      </c>
      <c r="P297" s="861" t="n">
        <v>10.17</v>
      </c>
      <c r="Q297" s="883" t="n">
        <v>10.14</v>
      </c>
      <c r="R297" s="826"/>
      <c r="S297" s="826"/>
    </row>
    <row r="298" s="825" customFormat="true" ht="13" hidden="false" customHeight="false" outlineLevel="0" collapsed="false">
      <c r="E298" s="135"/>
      <c r="G298" s="858" t="s">
        <v>552</v>
      </c>
      <c r="H298" s="858" t="s">
        <v>1227</v>
      </c>
      <c r="J298" s="859" t="s">
        <v>1182</v>
      </c>
      <c r="K298" s="860" t="n">
        <v>0.03</v>
      </c>
      <c r="L298" s="861" t="s">
        <v>571</v>
      </c>
      <c r="M298" s="861" t="s">
        <v>1228</v>
      </c>
      <c r="N298" s="862" t="str">
        <f aca="false">L298&amp;M298</f>
        <v>栃木県さくら市</v>
      </c>
      <c r="O298" s="861" t="n">
        <v>10.21</v>
      </c>
      <c r="P298" s="861" t="n">
        <v>10.17</v>
      </c>
      <c r="Q298" s="883" t="n">
        <v>10.14</v>
      </c>
      <c r="R298" s="826"/>
      <c r="S298" s="826"/>
    </row>
    <row r="299" s="825" customFormat="true" ht="13" hidden="false" customHeight="false" outlineLevel="0" collapsed="false">
      <c r="E299" s="135"/>
      <c r="G299" s="858" t="s">
        <v>552</v>
      </c>
      <c r="H299" s="858" t="s">
        <v>1229</v>
      </c>
      <c r="J299" s="859" t="s">
        <v>1182</v>
      </c>
      <c r="K299" s="860" t="n">
        <v>0.03</v>
      </c>
      <c r="L299" s="861" t="s">
        <v>571</v>
      </c>
      <c r="M299" s="861" t="s">
        <v>1230</v>
      </c>
      <c r="N299" s="862" t="str">
        <f aca="false">L299&amp;M299</f>
        <v>栃木県壬生町</v>
      </c>
      <c r="O299" s="861" t="n">
        <v>10.21</v>
      </c>
      <c r="P299" s="861" t="n">
        <v>10.17</v>
      </c>
      <c r="Q299" s="883" t="n">
        <v>10.14</v>
      </c>
      <c r="R299" s="826"/>
      <c r="S299" s="826"/>
    </row>
    <row r="300" s="825" customFormat="true" ht="13" hidden="false" customHeight="false" outlineLevel="0" collapsed="false">
      <c r="E300" s="135"/>
      <c r="G300" s="858" t="s">
        <v>552</v>
      </c>
      <c r="H300" s="858" t="s">
        <v>1231</v>
      </c>
      <c r="J300" s="859" t="s">
        <v>1182</v>
      </c>
      <c r="K300" s="860" t="n">
        <v>0.03</v>
      </c>
      <c r="L300" s="861" t="s">
        <v>575</v>
      </c>
      <c r="M300" s="861" t="s">
        <v>1232</v>
      </c>
      <c r="N300" s="862" t="str">
        <f aca="false">L300&amp;M300</f>
        <v>群馬県前橋市</v>
      </c>
      <c r="O300" s="861" t="n">
        <v>10.21</v>
      </c>
      <c r="P300" s="861" t="n">
        <v>10.17</v>
      </c>
      <c r="Q300" s="883" t="n">
        <v>10.14</v>
      </c>
      <c r="R300" s="826"/>
      <c r="S300" s="826"/>
    </row>
    <row r="301" s="825" customFormat="true" ht="13" hidden="false" customHeight="false" outlineLevel="0" collapsed="false">
      <c r="E301" s="135"/>
      <c r="G301" s="858" t="s">
        <v>552</v>
      </c>
      <c r="H301" s="858" t="s">
        <v>1233</v>
      </c>
      <c r="J301" s="859" t="s">
        <v>1182</v>
      </c>
      <c r="K301" s="860" t="n">
        <v>0.03</v>
      </c>
      <c r="L301" s="861" t="s">
        <v>575</v>
      </c>
      <c r="M301" s="861" t="s">
        <v>1234</v>
      </c>
      <c r="N301" s="862" t="str">
        <f aca="false">L301&amp;M301</f>
        <v>群馬県伊勢崎市</v>
      </c>
      <c r="O301" s="861" t="n">
        <v>10.21</v>
      </c>
      <c r="P301" s="861" t="n">
        <v>10.17</v>
      </c>
      <c r="Q301" s="883" t="n">
        <v>10.14</v>
      </c>
      <c r="R301" s="826"/>
      <c r="S301" s="826"/>
    </row>
    <row r="302" s="825" customFormat="true" ht="13" hidden="false" customHeight="false" outlineLevel="0" collapsed="false">
      <c r="E302" s="135"/>
      <c r="G302" s="858" t="s">
        <v>552</v>
      </c>
      <c r="H302" s="858" t="s">
        <v>1235</v>
      </c>
      <c r="J302" s="859" t="s">
        <v>1182</v>
      </c>
      <c r="K302" s="860" t="n">
        <v>0.03</v>
      </c>
      <c r="L302" s="861" t="s">
        <v>575</v>
      </c>
      <c r="M302" s="861" t="s">
        <v>1236</v>
      </c>
      <c r="N302" s="862" t="str">
        <f aca="false">L302&amp;M302</f>
        <v>群馬県太田市</v>
      </c>
      <c r="O302" s="861" t="n">
        <v>10.21</v>
      </c>
      <c r="P302" s="861" t="n">
        <v>10.17</v>
      </c>
      <c r="Q302" s="883" t="n">
        <v>10.14</v>
      </c>
      <c r="R302" s="826"/>
      <c r="S302" s="826"/>
    </row>
    <row r="303" s="825" customFormat="true" ht="13" hidden="false" customHeight="false" outlineLevel="0" collapsed="false">
      <c r="E303" s="135"/>
      <c r="G303" s="858" t="s">
        <v>552</v>
      </c>
      <c r="H303" s="858" t="s">
        <v>1237</v>
      </c>
      <c r="J303" s="859" t="s">
        <v>1182</v>
      </c>
      <c r="K303" s="860" t="n">
        <v>0.03</v>
      </c>
      <c r="L303" s="861" t="s">
        <v>575</v>
      </c>
      <c r="M303" s="861" t="s">
        <v>1238</v>
      </c>
      <c r="N303" s="862" t="str">
        <f aca="false">L303&amp;M303</f>
        <v>群馬県渋川市</v>
      </c>
      <c r="O303" s="861" t="n">
        <v>10.21</v>
      </c>
      <c r="P303" s="861" t="n">
        <v>10.17</v>
      </c>
      <c r="Q303" s="883" t="n">
        <v>10.14</v>
      </c>
      <c r="R303" s="826"/>
      <c r="S303" s="826"/>
    </row>
    <row r="304" s="825" customFormat="true" ht="13" hidden="false" customHeight="false" outlineLevel="0" collapsed="false">
      <c r="E304" s="135"/>
      <c r="G304" s="858" t="s">
        <v>552</v>
      </c>
      <c r="H304" s="858" t="s">
        <v>1239</v>
      </c>
      <c r="J304" s="859" t="s">
        <v>1182</v>
      </c>
      <c r="K304" s="860" t="n">
        <v>0.03</v>
      </c>
      <c r="L304" s="861" t="s">
        <v>575</v>
      </c>
      <c r="M304" s="861" t="s">
        <v>1240</v>
      </c>
      <c r="N304" s="862" t="str">
        <f aca="false">L304&amp;M304</f>
        <v>群馬県玉村町</v>
      </c>
      <c r="O304" s="861" t="n">
        <v>10.21</v>
      </c>
      <c r="P304" s="861" t="n">
        <v>10.17</v>
      </c>
      <c r="Q304" s="883" t="n">
        <v>10.14</v>
      </c>
      <c r="R304" s="826"/>
      <c r="S304" s="826"/>
    </row>
    <row r="305" s="825" customFormat="true" ht="13" hidden="false" customHeight="false" outlineLevel="0" collapsed="false">
      <c r="E305" s="135"/>
      <c r="G305" s="858" t="s">
        <v>552</v>
      </c>
      <c r="H305" s="858" t="s">
        <v>1241</v>
      </c>
      <c r="J305" s="859" t="s">
        <v>1182</v>
      </c>
      <c r="K305" s="860" t="n">
        <v>0.03</v>
      </c>
      <c r="L305" s="861" t="s">
        <v>579</v>
      </c>
      <c r="M305" s="861" t="s">
        <v>1242</v>
      </c>
      <c r="N305" s="862" t="str">
        <f aca="false">L305&amp;M305</f>
        <v>埼玉県熊谷市</v>
      </c>
      <c r="O305" s="861" t="n">
        <v>10.21</v>
      </c>
      <c r="P305" s="861" t="n">
        <v>10.17</v>
      </c>
      <c r="Q305" s="883" t="n">
        <v>10.14</v>
      </c>
      <c r="R305" s="826"/>
      <c r="S305" s="826"/>
    </row>
    <row r="306" s="825" customFormat="true" ht="13" hidden="false" customHeight="false" outlineLevel="0" collapsed="false">
      <c r="E306" s="135"/>
      <c r="G306" s="858" t="s">
        <v>552</v>
      </c>
      <c r="H306" s="858" t="s">
        <v>1243</v>
      </c>
      <c r="J306" s="859" t="s">
        <v>1182</v>
      </c>
      <c r="K306" s="860" t="n">
        <v>0.03</v>
      </c>
      <c r="L306" s="861" t="s">
        <v>579</v>
      </c>
      <c r="M306" s="861" t="s">
        <v>1244</v>
      </c>
      <c r="N306" s="862" t="str">
        <f aca="false">L306&amp;M306</f>
        <v>埼玉県深谷市</v>
      </c>
      <c r="O306" s="861" t="n">
        <v>10.21</v>
      </c>
      <c r="P306" s="861" t="n">
        <v>10.17</v>
      </c>
      <c r="Q306" s="883" t="n">
        <v>10.14</v>
      </c>
      <c r="R306" s="826"/>
      <c r="S306" s="826"/>
    </row>
    <row r="307" s="825" customFormat="true" ht="13" hidden="false" customHeight="false" outlineLevel="0" collapsed="false">
      <c r="E307" s="135"/>
      <c r="G307" s="858" t="s">
        <v>552</v>
      </c>
      <c r="H307" s="858" t="s">
        <v>1245</v>
      </c>
      <c r="J307" s="859" t="s">
        <v>1182</v>
      </c>
      <c r="K307" s="860" t="n">
        <v>0.03</v>
      </c>
      <c r="L307" s="861" t="s">
        <v>579</v>
      </c>
      <c r="M307" s="861" t="s">
        <v>1246</v>
      </c>
      <c r="N307" s="862" t="str">
        <f aca="false">L307&amp;M307</f>
        <v>埼玉県日高市</v>
      </c>
      <c r="O307" s="861" t="n">
        <v>10.21</v>
      </c>
      <c r="P307" s="861" t="n">
        <v>10.17</v>
      </c>
      <c r="Q307" s="883" t="n">
        <v>10.14</v>
      </c>
      <c r="R307" s="826"/>
      <c r="S307" s="826"/>
    </row>
    <row r="308" s="825" customFormat="true" ht="13" hidden="false" customHeight="false" outlineLevel="0" collapsed="false">
      <c r="E308" s="135"/>
      <c r="G308" s="858" t="s">
        <v>552</v>
      </c>
      <c r="H308" s="858" t="s">
        <v>1247</v>
      </c>
      <c r="J308" s="859" t="s">
        <v>1182</v>
      </c>
      <c r="K308" s="860" t="n">
        <v>0.03</v>
      </c>
      <c r="L308" s="861" t="s">
        <v>579</v>
      </c>
      <c r="M308" s="861" t="s">
        <v>1248</v>
      </c>
      <c r="N308" s="862" t="str">
        <f aca="false">L308&amp;M308</f>
        <v>埼玉県毛呂山町</v>
      </c>
      <c r="O308" s="861" t="n">
        <v>10.21</v>
      </c>
      <c r="P308" s="861" t="n">
        <v>10.17</v>
      </c>
      <c r="Q308" s="883" t="n">
        <v>10.14</v>
      </c>
      <c r="R308" s="826"/>
      <c r="S308" s="826"/>
    </row>
    <row r="309" s="825" customFormat="true" ht="13" hidden="false" customHeight="false" outlineLevel="0" collapsed="false">
      <c r="E309" s="135"/>
      <c r="G309" s="858" t="s">
        <v>552</v>
      </c>
      <c r="H309" s="858" t="s">
        <v>1249</v>
      </c>
      <c r="J309" s="859" t="s">
        <v>1182</v>
      </c>
      <c r="K309" s="860" t="n">
        <v>0.03</v>
      </c>
      <c r="L309" s="861" t="s">
        <v>579</v>
      </c>
      <c r="M309" s="861" t="s">
        <v>1250</v>
      </c>
      <c r="N309" s="862" t="str">
        <f aca="false">L309&amp;M309</f>
        <v>埼玉県越生町</v>
      </c>
      <c r="O309" s="861" t="n">
        <v>10.21</v>
      </c>
      <c r="P309" s="861" t="n">
        <v>10.17</v>
      </c>
      <c r="Q309" s="883" t="n">
        <v>10.14</v>
      </c>
      <c r="R309" s="826"/>
      <c r="S309" s="826"/>
    </row>
    <row r="310" s="825" customFormat="true" ht="13" hidden="false" customHeight="false" outlineLevel="0" collapsed="false">
      <c r="E310" s="135"/>
      <c r="G310" s="858" t="s">
        <v>552</v>
      </c>
      <c r="H310" s="858" t="s">
        <v>1251</v>
      </c>
      <c r="J310" s="859" t="s">
        <v>1182</v>
      </c>
      <c r="K310" s="860" t="n">
        <v>0.03</v>
      </c>
      <c r="L310" s="861" t="s">
        <v>579</v>
      </c>
      <c r="M310" s="861" t="s">
        <v>1252</v>
      </c>
      <c r="N310" s="862" t="str">
        <f aca="false">L310&amp;M310</f>
        <v>埼玉県滑川町</v>
      </c>
      <c r="O310" s="861" t="n">
        <v>10.21</v>
      </c>
      <c r="P310" s="861" t="n">
        <v>10.17</v>
      </c>
      <c r="Q310" s="883" t="n">
        <v>10.14</v>
      </c>
      <c r="R310" s="826"/>
      <c r="S310" s="826"/>
    </row>
    <row r="311" s="825" customFormat="true" ht="13" hidden="false" customHeight="false" outlineLevel="0" collapsed="false">
      <c r="E311" s="135"/>
      <c r="G311" s="858" t="s">
        <v>552</v>
      </c>
      <c r="H311" s="858" t="s">
        <v>1253</v>
      </c>
      <c r="J311" s="859" t="s">
        <v>1182</v>
      </c>
      <c r="K311" s="860" t="n">
        <v>0.03</v>
      </c>
      <c r="L311" s="861" t="s">
        <v>579</v>
      </c>
      <c r="M311" s="861" t="s">
        <v>1254</v>
      </c>
      <c r="N311" s="862" t="str">
        <f aca="false">L311&amp;M311</f>
        <v>埼玉県川島町</v>
      </c>
      <c r="O311" s="861" t="n">
        <v>10.21</v>
      </c>
      <c r="P311" s="861" t="n">
        <v>10.17</v>
      </c>
      <c r="Q311" s="883" t="n">
        <v>10.14</v>
      </c>
      <c r="R311" s="826"/>
      <c r="S311" s="826"/>
    </row>
    <row r="312" s="825" customFormat="true" ht="13" hidden="false" customHeight="false" outlineLevel="0" collapsed="false">
      <c r="E312" s="135"/>
      <c r="G312" s="858" t="s">
        <v>552</v>
      </c>
      <c r="H312" s="858" t="s">
        <v>1255</v>
      </c>
      <c r="J312" s="859" t="s">
        <v>1182</v>
      </c>
      <c r="K312" s="860" t="n">
        <v>0.03</v>
      </c>
      <c r="L312" s="861" t="s">
        <v>579</v>
      </c>
      <c r="M312" s="861" t="s">
        <v>1256</v>
      </c>
      <c r="N312" s="862" t="str">
        <f aca="false">L312&amp;M312</f>
        <v>埼玉県吉見町</v>
      </c>
      <c r="O312" s="861" t="n">
        <v>10.21</v>
      </c>
      <c r="P312" s="861" t="n">
        <v>10.17</v>
      </c>
      <c r="Q312" s="883" t="n">
        <v>10.14</v>
      </c>
      <c r="R312" s="826"/>
      <c r="S312" s="826"/>
    </row>
    <row r="313" s="825" customFormat="true" ht="13" hidden="false" customHeight="false" outlineLevel="0" collapsed="false">
      <c r="E313" s="135"/>
      <c r="G313" s="858" t="s">
        <v>552</v>
      </c>
      <c r="H313" s="858" t="s">
        <v>1257</v>
      </c>
      <c r="J313" s="859" t="s">
        <v>1182</v>
      </c>
      <c r="K313" s="860" t="n">
        <v>0.03</v>
      </c>
      <c r="L313" s="861" t="s">
        <v>579</v>
      </c>
      <c r="M313" s="861" t="s">
        <v>1258</v>
      </c>
      <c r="N313" s="862" t="str">
        <f aca="false">L313&amp;M313</f>
        <v>埼玉県鳩山町</v>
      </c>
      <c r="O313" s="861" t="n">
        <v>10.21</v>
      </c>
      <c r="P313" s="861" t="n">
        <v>10.17</v>
      </c>
      <c r="Q313" s="883" t="n">
        <v>10.14</v>
      </c>
      <c r="R313" s="826"/>
      <c r="S313" s="826"/>
    </row>
    <row r="314" s="825" customFormat="true" ht="13" hidden="false" customHeight="false" outlineLevel="0" collapsed="false">
      <c r="E314" s="135"/>
      <c r="G314" s="858" t="s">
        <v>552</v>
      </c>
      <c r="H314" s="858" t="s">
        <v>1259</v>
      </c>
      <c r="J314" s="859" t="s">
        <v>1182</v>
      </c>
      <c r="K314" s="860" t="n">
        <v>0.03</v>
      </c>
      <c r="L314" s="861" t="s">
        <v>579</v>
      </c>
      <c r="M314" s="861" t="s">
        <v>1260</v>
      </c>
      <c r="N314" s="862" t="str">
        <f aca="false">L314&amp;M314</f>
        <v>埼玉県寄居町</v>
      </c>
      <c r="O314" s="861" t="n">
        <v>10.21</v>
      </c>
      <c r="P314" s="861" t="n">
        <v>10.17</v>
      </c>
      <c r="Q314" s="883" t="n">
        <v>10.14</v>
      </c>
      <c r="R314" s="826"/>
      <c r="S314" s="826"/>
    </row>
    <row r="315" s="825" customFormat="true" ht="13" hidden="false" customHeight="false" outlineLevel="0" collapsed="false">
      <c r="E315" s="135"/>
      <c r="G315" s="858" t="s">
        <v>552</v>
      </c>
      <c r="H315" s="858" t="s">
        <v>1261</v>
      </c>
      <c r="J315" s="859" t="s">
        <v>1182</v>
      </c>
      <c r="K315" s="860" t="n">
        <v>0.03</v>
      </c>
      <c r="L315" s="861" t="s">
        <v>583</v>
      </c>
      <c r="M315" s="861" t="s">
        <v>1262</v>
      </c>
      <c r="N315" s="862" t="str">
        <f aca="false">L315&amp;M315</f>
        <v>千葉県木更津市</v>
      </c>
      <c r="O315" s="861" t="n">
        <v>10.21</v>
      </c>
      <c r="P315" s="861" t="n">
        <v>10.17</v>
      </c>
      <c r="Q315" s="883" t="n">
        <v>10.14</v>
      </c>
      <c r="R315" s="826"/>
      <c r="S315" s="826"/>
    </row>
    <row r="316" s="825" customFormat="true" ht="13" hidden="false" customHeight="false" outlineLevel="0" collapsed="false">
      <c r="E316" s="135"/>
      <c r="G316" s="858" t="s">
        <v>552</v>
      </c>
      <c r="H316" s="858" t="s">
        <v>1263</v>
      </c>
      <c r="J316" s="859" t="s">
        <v>1182</v>
      </c>
      <c r="K316" s="860" t="n">
        <v>0.03</v>
      </c>
      <c r="L316" s="861" t="s">
        <v>583</v>
      </c>
      <c r="M316" s="861" t="s">
        <v>1264</v>
      </c>
      <c r="N316" s="862" t="str">
        <f aca="false">L316&amp;M316</f>
        <v>千葉県東金市</v>
      </c>
      <c r="O316" s="861" t="n">
        <v>10.21</v>
      </c>
      <c r="P316" s="861" t="n">
        <v>10.17</v>
      </c>
      <c r="Q316" s="883" t="n">
        <v>10.14</v>
      </c>
      <c r="R316" s="826"/>
      <c r="S316" s="826"/>
    </row>
    <row r="317" s="825" customFormat="true" ht="13" hidden="false" customHeight="false" outlineLevel="0" collapsed="false">
      <c r="E317" s="135"/>
      <c r="G317" s="858" t="s">
        <v>552</v>
      </c>
      <c r="H317" s="858" t="s">
        <v>1265</v>
      </c>
      <c r="J317" s="859" t="s">
        <v>1182</v>
      </c>
      <c r="K317" s="860" t="n">
        <v>0.03</v>
      </c>
      <c r="L317" s="861" t="s">
        <v>583</v>
      </c>
      <c r="M317" s="861" t="s">
        <v>1266</v>
      </c>
      <c r="N317" s="862" t="str">
        <f aca="false">L317&amp;M317</f>
        <v>千葉県君津市</v>
      </c>
      <c r="O317" s="861" t="n">
        <v>10.21</v>
      </c>
      <c r="P317" s="861" t="n">
        <v>10.17</v>
      </c>
      <c r="Q317" s="883" t="n">
        <v>10.14</v>
      </c>
      <c r="R317" s="826"/>
      <c r="S317" s="826"/>
    </row>
    <row r="318" s="825" customFormat="true" ht="13" hidden="false" customHeight="false" outlineLevel="0" collapsed="false">
      <c r="E318" s="135"/>
      <c r="G318" s="858" t="s">
        <v>552</v>
      </c>
      <c r="H318" s="858" t="s">
        <v>1267</v>
      </c>
      <c r="J318" s="859" t="s">
        <v>1182</v>
      </c>
      <c r="K318" s="860" t="n">
        <v>0.03</v>
      </c>
      <c r="L318" s="861" t="s">
        <v>583</v>
      </c>
      <c r="M318" s="861" t="s">
        <v>1268</v>
      </c>
      <c r="N318" s="862" t="str">
        <f aca="false">L318&amp;M318</f>
        <v>千葉県富津市</v>
      </c>
      <c r="O318" s="861" t="n">
        <v>10.21</v>
      </c>
      <c r="P318" s="861" t="n">
        <v>10.17</v>
      </c>
      <c r="Q318" s="883" t="n">
        <v>10.14</v>
      </c>
      <c r="R318" s="826"/>
      <c r="S318" s="826"/>
    </row>
    <row r="319" s="825" customFormat="true" ht="13" hidden="false" customHeight="false" outlineLevel="0" collapsed="false">
      <c r="E319" s="135"/>
      <c r="G319" s="858" t="s">
        <v>552</v>
      </c>
      <c r="H319" s="858" t="s">
        <v>1269</v>
      </c>
      <c r="J319" s="859" t="s">
        <v>1182</v>
      </c>
      <c r="K319" s="860" t="n">
        <v>0.03</v>
      </c>
      <c r="L319" s="861" t="s">
        <v>583</v>
      </c>
      <c r="M319" s="861" t="s">
        <v>1270</v>
      </c>
      <c r="N319" s="862" t="str">
        <f aca="false">L319&amp;M319</f>
        <v>千葉県八街市</v>
      </c>
      <c r="O319" s="861" t="n">
        <v>10.21</v>
      </c>
      <c r="P319" s="861" t="n">
        <v>10.17</v>
      </c>
      <c r="Q319" s="883" t="n">
        <v>10.14</v>
      </c>
      <c r="R319" s="826"/>
      <c r="S319" s="826"/>
    </row>
    <row r="320" s="825" customFormat="true" ht="13" hidden="false" customHeight="false" outlineLevel="0" collapsed="false">
      <c r="E320" s="135"/>
      <c r="G320" s="858" t="s">
        <v>552</v>
      </c>
      <c r="H320" s="858" t="s">
        <v>1271</v>
      </c>
      <c r="J320" s="859" t="s">
        <v>1182</v>
      </c>
      <c r="K320" s="860" t="n">
        <v>0.03</v>
      </c>
      <c r="L320" s="861" t="s">
        <v>583</v>
      </c>
      <c r="M320" s="861" t="s">
        <v>1272</v>
      </c>
      <c r="N320" s="862" t="str">
        <f aca="false">L320&amp;M320</f>
        <v>千葉県富里市</v>
      </c>
      <c r="O320" s="861" t="n">
        <v>10.21</v>
      </c>
      <c r="P320" s="861" t="n">
        <v>10.17</v>
      </c>
      <c r="Q320" s="883" t="n">
        <v>10.14</v>
      </c>
      <c r="R320" s="826"/>
      <c r="S320" s="826"/>
    </row>
    <row r="321" s="825" customFormat="true" ht="13" hidden="false" customHeight="false" outlineLevel="0" collapsed="false">
      <c r="E321" s="135"/>
      <c r="G321" s="858" t="s">
        <v>558</v>
      </c>
      <c r="H321" s="858" t="s">
        <v>1273</v>
      </c>
      <c r="J321" s="859" t="s">
        <v>1182</v>
      </c>
      <c r="K321" s="860" t="n">
        <v>0.03</v>
      </c>
      <c r="L321" s="861" t="s">
        <v>583</v>
      </c>
      <c r="M321" s="861" t="s">
        <v>1274</v>
      </c>
      <c r="N321" s="862" t="str">
        <f aca="false">L321&amp;M321</f>
        <v>千葉県山武市</v>
      </c>
      <c r="O321" s="861" t="n">
        <v>10.21</v>
      </c>
      <c r="P321" s="861" t="n">
        <v>10.17</v>
      </c>
      <c r="Q321" s="883" t="n">
        <v>10.14</v>
      </c>
      <c r="R321" s="826"/>
      <c r="S321" s="826"/>
    </row>
    <row r="322" s="825" customFormat="true" ht="13" hidden="false" customHeight="false" outlineLevel="0" collapsed="false">
      <c r="E322" s="135"/>
      <c r="G322" s="858" t="s">
        <v>558</v>
      </c>
      <c r="H322" s="858" t="s">
        <v>1275</v>
      </c>
      <c r="J322" s="859" t="s">
        <v>1182</v>
      </c>
      <c r="K322" s="860" t="n">
        <v>0.03</v>
      </c>
      <c r="L322" s="861" t="s">
        <v>583</v>
      </c>
      <c r="M322" s="861" t="s">
        <v>1276</v>
      </c>
      <c r="N322" s="862" t="str">
        <f aca="false">L322&amp;M322</f>
        <v>千葉県大網白里市</v>
      </c>
      <c r="O322" s="861" t="n">
        <v>10.21</v>
      </c>
      <c r="P322" s="861" t="n">
        <v>10.17</v>
      </c>
      <c r="Q322" s="883" t="n">
        <v>10.14</v>
      </c>
      <c r="R322" s="826"/>
      <c r="S322" s="826"/>
    </row>
    <row r="323" s="825" customFormat="true" ht="13" hidden="false" customHeight="false" outlineLevel="0" collapsed="false">
      <c r="E323" s="135"/>
      <c r="G323" s="858" t="s">
        <v>558</v>
      </c>
      <c r="H323" s="858" t="s">
        <v>1277</v>
      </c>
      <c r="J323" s="859" t="s">
        <v>1182</v>
      </c>
      <c r="K323" s="860" t="n">
        <v>0.03</v>
      </c>
      <c r="L323" s="861" t="s">
        <v>583</v>
      </c>
      <c r="M323" s="861" t="s">
        <v>1278</v>
      </c>
      <c r="N323" s="862" t="str">
        <f aca="false">L323&amp;M323</f>
        <v>千葉県長柄町</v>
      </c>
      <c r="O323" s="861" t="n">
        <v>10.21</v>
      </c>
      <c r="P323" s="861" t="n">
        <v>10.17</v>
      </c>
      <c r="Q323" s="883" t="n">
        <v>10.14</v>
      </c>
      <c r="R323" s="826"/>
      <c r="S323" s="826"/>
    </row>
    <row r="324" s="825" customFormat="true" ht="13" hidden="false" customHeight="false" outlineLevel="0" collapsed="false">
      <c r="E324" s="135"/>
      <c r="G324" s="858" t="s">
        <v>558</v>
      </c>
      <c r="H324" s="858" t="s">
        <v>1279</v>
      </c>
      <c r="J324" s="859" t="s">
        <v>1182</v>
      </c>
      <c r="K324" s="860" t="n">
        <v>0.03</v>
      </c>
      <c r="L324" s="861" t="s">
        <v>583</v>
      </c>
      <c r="M324" s="861" t="s">
        <v>1280</v>
      </c>
      <c r="N324" s="862" t="str">
        <f aca="false">L324&amp;M324</f>
        <v>千葉県長南町</v>
      </c>
      <c r="O324" s="861" t="n">
        <v>10.21</v>
      </c>
      <c r="P324" s="861" t="n">
        <v>10.17</v>
      </c>
      <c r="Q324" s="883" t="n">
        <v>10.14</v>
      </c>
      <c r="R324" s="826"/>
      <c r="S324" s="826"/>
    </row>
    <row r="325" s="825" customFormat="true" ht="13" hidden="false" customHeight="false" outlineLevel="0" collapsed="false">
      <c r="E325" s="135"/>
      <c r="G325" s="858" t="s">
        <v>558</v>
      </c>
      <c r="H325" s="858" t="s">
        <v>1281</v>
      </c>
      <c r="J325" s="859" t="s">
        <v>1182</v>
      </c>
      <c r="K325" s="860" t="n">
        <v>0.03</v>
      </c>
      <c r="L325" s="861" t="s">
        <v>590</v>
      </c>
      <c r="M325" s="861" t="s">
        <v>1282</v>
      </c>
      <c r="N325" s="862" t="str">
        <f aca="false">L325&amp;M325</f>
        <v>神奈川県山北町</v>
      </c>
      <c r="O325" s="861" t="n">
        <v>10.21</v>
      </c>
      <c r="P325" s="861" t="n">
        <v>10.17</v>
      </c>
      <c r="Q325" s="883" t="n">
        <v>10.14</v>
      </c>
      <c r="R325" s="826"/>
      <c r="S325" s="826"/>
    </row>
    <row r="326" s="825" customFormat="true" ht="13" hidden="false" customHeight="false" outlineLevel="0" collapsed="false">
      <c r="E326" s="135"/>
      <c r="G326" s="858" t="s">
        <v>558</v>
      </c>
      <c r="H326" s="858" t="s">
        <v>1283</v>
      </c>
      <c r="J326" s="859" t="s">
        <v>1182</v>
      </c>
      <c r="K326" s="860" t="n">
        <v>0.03</v>
      </c>
      <c r="L326" s="861" t="s">
        <v>590</v>
      </c>
      <c r="M326" s="861" t="s">
        <v>1284</v>
      </c>
      <c r="N326" s="862" t="str">
        <f aca="false">L326&amp;M326</f>
        <v>神奈川県箱根町</v>
      </c>
      <c r="O326" s="861" t="n">
        <v>10.21</v>
      </c>
      <c r="P326" s="861" t="n">
        <v>10.17</v>
      </c>
      <c r="Q326" s="883" t="n">
        <v>10.14</v>
      </c>
      <c r="R326" s="826"/>
      <c r="S326" s="826"/>
    </row>
    <row r="327" s="825" customFormat="true" ht="13" hidden="false" customHeight="false" outlineLevel="0" collapsed="false">
      <c r="E327" s="135"/>
      <c r="G327" s="858" t="s">
        <v>558</v>
      </c>
      <c r="H327" s="858" t="s">
        <v>1285</v>
      </c>
      <c r="J327" s="859" t="s">
        <v>1182</v>
      </c>
      <c r="K327" s="860" t="n">
        <v>0.03</v>
      </c>
      <c r="L327" s="861" t="s">
        <v>594</v>
      </c>
      <c r="M327" s="861" t="s">
        <v>1286</v>
      </c>
      <c r="N327" s="862" t="str">
        <f aca="false">L327&amp;M327</f>
        <v>新潟県新潟市</v>
      </c>
      <c r="O327" s="861" t="n">
        <v>10.21</v>
      </c>
      <c r="P327" s="861" t="n">
        <v>10.17</v>
      </c>
      <c r="Q327" s="883" t="n">
        <v>10.14</v>
      </c>
      <c r="R327" s="826"/>
      <c r="S327" s="826"/>
    </row>
    <row r="328" s="825" customFormat="true" ht="13" hidden="false" customHeight="false" outlineLevel="0" collapsed="false">
      <c r="E328" s="135"/>
      <c r="G328" s="858" t="s">
        <v>558</v>
      </c>
      <c r="H328" s="858" t="s">
        <v>1287</v>
      </c>
      <c r="J328" s="859" t="s">
        <v>1182</v>
      </c>
      <c r="K328" s="860" t="n">
        <v>0.03</v>
      </c>
      <c r="L328" s="861" t="s">
        <v>598</v>
      </c>
      <c r="M328" s="861" t="s">
        <v>1288</v>
      </c>
      <c r="N328" s="862" t="str">
        <f aca="false">L328&amp;M328</f>
        <v>富山県富山市</v>
      </c>
      <c r="O328" s="861" t="n">
        <v>10.21</v>
      </c>
      <c r="P328" s="861" t="n">
        <v>10.17</v>
      </c>
      <c r="Q328" s="883" t="n">
        <v>10.14</v>
      </c>
      <c r="R328" s="826"/>
      <c r="S328" s="826"/>
    </row>
    <row r="329" s="825" customFormat="true" ht="13" hidden="false" customHeight="false" outlineLevel="0" collapsed="false">
      <c r="E329" s="135"/>
      <c r="G329" s="858" t="s">
        <v>558</v>
      </c>
      <c r="H329" s="858" t="s">
        <v>1289</v>
      </c>
      <c r="J329" s="859" t="s">
        <v>1182</v>
      </c>
      <c r="K329" s="860" t="n">
        <v>0.03</v>
      </c>
      <c r="L329" s="861" t="s">
        <v>602</v>
      </c>
      <c r="M329" s="861" t="s">
        <v>1290</v>
      </c>
      <c r="N329" s="862" t="str">
        <f aca="false">L329&amp;M329</f>
        <v>石川県金沢市</v>
      </c>
      <c r="O329" s="861" t="n">
        <v>10.21</v>
      </c>
      <c r="P329" s="861" t="n">
        <v>10.17</v>
      </c>
      <c r="Q329" s="883" t="n">
        <v>10.14</v>
      </c>
      <c r="R329" s="826"/>
      <c r="S329" s="826"/>
    </row>
    <row r="330" s="825" customFormat="true" ht="13" hidden="false" customHeight="false" outlineLevel="0" collapsed="false">
      <c r="E330" s="135"/>
      <c r="G330" s="858" t="s">
        <v>558</v>
      </c>
      <c r="H330" s="858" t="s">
        <v>1291</v>
      </c>
      <c r="J330" s="859" t="s">
        <v>1182</v>
      </c>
      <c r="K330" s="860" t="n">
        <v>0.03</v>
      </c>
      <c r="L330" s="861" t="s">
        <v>602</v>
      </c>
      <c r="M330" s="861" t="s">
        <v>1292</v>
      </c>
      <c r="N330" s="862" t="str">
        <f aca="false">L330&amp;M330</f>
        <v>石川県内灘町</v>
      </c>
      <c r="O330" s="861" t="n">
        <v>10.21</v>
      </c>
      <c r="P330" s="861" t="n">
        <v>10.17</v>
      </c>
      <c r="Q330" s="883" t="n">
        <v>10.14</v>
      </c>
      <c r="R330" s="826"/>
      <c r="S330" s="826"/>
    </row>
    <row r="331" s="825" customFormat="true" ht="13" hidden="false" customHeight="false" outlineLevel="0" collapsed="false">
      <c r="E331" s="135"/>
      <c r="G331" s="858" t="s">
        <v>558</v>
      </c>
      <c r="H331" s="858" t="s">
        <v>1293</v>
      </c>
      <c r="J331" s="859" t="s">
        <v>1182</v>
      </c>
      <c r="K331" s="860" t="n">
        <v>0.03</v>
      </c>
      <c r="L331" s="861" t="s">
        <v>606</v>
      </c>
      <c r="M331" s="861" t="s">
        <v>1294</v>
      </c>
      <c r="N331" s="862" t="str">
        <f aca="false">L331&amp;M331</f>
        <v>福井県福井市</v>
      </c>
      <c r="O331" s="861" t="n">
        <v>10.21</v>
      </c>
      <c r="P331" s="861" t="n">
        <v>10.17</v>
      </c>
      <c r="Q331" s="883" t="n">
        <v>10.14</v>
      </c>
      <c r="R331" s="826"/>
      <c r="S331" s="826"/>
    </row>
    <row r="332" s="825" customFormat="true" ht="13" hidden="false" customHeight="false" outlineLevel="0" collapsed="false">
      <c r="E332" s="135"/>
      <c r="G332" s="858" t="s">
        <v>558</v>
      </c>
      <c r="H332" s="858" t="s">
        <v>1295</v>
      </c>
      <c r="J332" s="859" t="s">
        <v>1182</v>
      </c>
      <c r="K332" s="860" t="n">
        <v>0.03</v>
      </c>
      <c r="L332" s="861" t="s">
        <v>610</v>
      </c>
      <c r="M332" s="861" t="s">
        <v>1296</v>
      </c>
      <c r="N332" s="862" t="str">
        <f aca="false">L332&amp;M332</f>
        <v>山梨県甲府市</v>
      </c>
      <c r="O332" s="861" t="n">
        <v>10.21</v>
      </c>
      <c r="P332" s="861" t="n">
        <v>10.17</v>
      </c>
      <c r="Q332" s="883" t="n">
        <v>10.14</v>
      </c>
      <c r="R332" s="826"/>
      <c r="S332" s="826"/>
    </row>
    <row r="333" s="825" customFormat="true" ht="13" hidden="false" customHeight="false" outlineLevel="0" collapsed="false">
      <c r="E333" s="135"/>
      <c r="G333" s="858" t="s">
        <v>558</v>
      </c>
      <c r="H333" s="858" t="s">
        <v>1297</v>
      </c>
      <c r="J333" s="859" t="s">
        <v>1182</v>
      </c>
      <c r="K333" s="860" t="n">
        <v>0.03</v>
      </c>
      <c r="L333" s="861" t="s">
        <v>614</v>
      </c>
      <c r="M333" s="861" t="s">
        <v>1298</v>
      </c>
      <c r="N333" s="862" t="str">
        <f aca="false">L333&amp;M333</f>
        <v>長野県長野市</v>
      </c>
      <c r="O333" s="861" t="n">
        <v>10.21</v>
      </c>
      <c r="P333" s="861" t="n">
        <v>10.17</v>
      </c>
      <c r="Q333" s="883" t="n">
        <v>10.14</v>
      </c>
      <c r="R333" s="826"/>
      <c r="S333" s="826"/>
    </row>
    <row r="334" s="825" customFormat="true" ht="13" hidden="false" customHeight="false" outlineLevel="0" collapsed="false">
      <c r="E334" s="135"/>
      <c r="G334" s="858" t="s">
        <v>558</v>
      </c>
      <c r="H334" s="858" t="s">
        <v>1299</v>
      </c>
      <c r="J334" s="859" t="s">
        <v>1182</v>
      </c>
      <c r="K334" s="860" t="n">
        <v>0.03</v>
      </c>
      <c r="L334" s="861" t="s">
        <v>614</v>
      </c>
      <c r="M334" s="861" t="s">
        <v>1300</v>
      </c>
      <c r="N334" s="862" t="str">
        <f aca="false">L334&amp;M334</f>
        <v>長野県松本市</v>
      </c>
      <c r="O334" s="861" t="n">
        <v>10.21</v>
      </c>
      <c r="P334" s="861" t="n">
        <v>10.17</v>
      </c>
      <c r="Q334" s="883" t="n">
        <v>10.14</v>
      </c>
      <c r="R334" s="826"/>
      <c r="S334" s="826"/>
    </row>
    <row r="335" s="825" customFormat="true" ht="13" hidden="false" customHeight="false" outlineLevel="0" collapsed="false">
      <c r="E335" s="135"/>
      <c r="G335" s="858" t="s">
        <v>558</v>
      </c>
      <c r="H335" s="858" t="s">
        <v>1301</v>
      </c>
      <c r="J335" s="859" t="s">
        <v>1182</v>
      </c>
      <c r="K335" s="860" t="n">
        <v>0.03</v>
      </c>
      <c r="L335" s="861" t="s">
        <v>614</v>
      </c>
      <c r="M335" s="861" t="s">
        <v>1302</v>
      </c>
      <c r="N335" s="862" t="str">
        <f aca="false">L335&amp;M335</f>
        <v>長野県塩尻市</v>
      </c>
      <c r="O335" s="861" t="n">
        <v>10.21</v>
      </c>
      <c r="P335" s="861" t="n">
        <v>10.17</v>
      </c>
      <c r="Q335" s="883" t="n">
        <v>10.14</v>
      </c>
      <c r="R335" s="826"/>
      <c r="S335" s="826"/>
    </row>
    <row r="336" s="825" customFormat="true" ht="13" hidden="false" customHeight="false" outlineLevel="0" collapsed="false">
      <c r="E336" s="135"/>
      <c r="G336" s="858" t="s">
        <v>558</v>
      </c>
      <c r="H336" s="858" t="s">
        <v>1303</v>
      </c>
      <c r="J336" s="859" t="s">
        <v>1182</v>
      </c>
      <c r="K336" s="860" t="n">
        <v>0.03</v>
      </c>
      <c r="L336" s="861" t="s">
        <v>618</v>
      </c>
      <c r="M336" s="861" t="s">
        <v>1304</v>
      </c>
      <c r="N336" s="862" t="str">
        <f aca="false">L336&amp;M336</f>
        <v>岐阜県大垣市</v>
      </c>
      <c r="O336" s="861" t="n">
        <v>10.21</v>
      </c>
      <c r="P336" s="861" t="n">
        <v>10.17</v>
      </c>
      <c r="Q336" s="883" t="n">
        <v>10.14</v>
      </c>
      <c r="R336" s="826"/>
      <c r="S336" s="826"/>
    </row>
    <row r="337" s="825" customFormat="true" ht="13" hidden="false" customHeight="false" outlineLevel="0" collapsed="false">
      <c r="E337" s="135"/>
      <c r="G337" s="858" t="s">
        <v>558</v>
      </c>
      <c r="H337" s="858" t="s">
        <v>1305</v>
      </c>
      <c r="J337" s="859" t="s">
        <v>1182</v>
      </c>
      <c r="K337" s="860" t="n">
        <v>0.03</v>
      </c>
      <c r="L337" s="861" t="s">
        <v>618</v>
      </c>
      <c r="M337" s="861" t="s">
        <v>1306</v>
      </c>
      <c r="N337" s="862" t="str">
        <f aca="false">L337&amp;M337</f>
        <v>岐阜県多治見市</v>
      </c>
      <c r="O337" s="861" t="n">
        <v>10.21</v>
      </c>
      <c r="P337" s="861" t="n">
        <v>10.17</v>
      </c>
      <c r="Q337" s="883" t="n">
        <v>10.14</v>
      </c>
      <c r="R337" s="826"/>
      <c r="S337" s="826"/>
    </row>
    <row r="338" s="825" customFormat="true" ht="13" hidden="false" customHeight="false" outlineLevel="0" collapsed="false">
      <c r="E338" s="135"/>
      <c r="G338" s="858" t="s">
        <v>558</v>
      </c>
      <c r="H338" s="858" t="s">
        <v>1307</v>
      </c>
      <c r="J338" s="859" t="s">
        <v>1182</v>
      </c>
      <c r="K338" s="860" t="n">
        <v>0.03</v>
      </c>
      <c r="L338" s="861" t="s">
        <v>618</v>
      </c>
      <c r="M338" s="861" t="s">
        <v>1308</v>
      </c>
      <c r="N338" s="862" t="str">
        <f aca="false">L338&amp;M338</f>
        <v>岐阜県各務原市</v>
      </c>
      <c r="O338" s="861" t="n">
        <v>10.21</v>
      </c>
      <c r="P338" s="861" t="n">
        <v>10.17</v>
      </c>
      <c r="Q338" s="883" t="n">
        <v>10.14</v>
      </c>
      <c r="R338" s="826"/>
      <c r="S338" s="826"/>
    </row>
    <row r="339" s="825" customFormat="true" ht="13" hidden="false" customHeight="false" outlineLevel="0" collapsed="false">
      <c r="E339" s="135"/>
      <c r="G339" s="858" t="s">
        <v>558</v>
      </c>
      <c r="H339" s="858" t="s">
        <v>1309</v>
      </c>
      <c r="J339" s="859" t="s">
        <v>1182</v>
      </c>
      <c r="K339" s="860" t="n">
        <v>0.03</v>
      </c>
      <c r="L339" s="861" t="s">
        <v>618</v>
      </c>
      <c r="M339" s="861" t="s">
        <v>1310</v>
      </c>
      <c r="N339" s="862" t="str">
        <f aca="false">L339&amp;M339</f>
        <v>岐阜県可児市</v>
      </c>
      <c r="O339" s="861" t="n">
        <v>10.21</v>
      </c>
      <c r="P339" s="861" t="n">
        <v>10.17</v>
      </c>
      <c r="Q339" s="883" t="n">
        <v>10.14</v>
      </c>
      <c r="R339" s="826"/>
      <c r="S339" s="826"/>
    </row>
    <row r="340" s="825" customFormat="true" ht="13" hidden="false" customHeight="false" outlineLevel="0" collapsed="false">
      <c r="E340" s="135"/>
      <c r="G340" s="858" t="s">
        <v>558</v>
      </c>
      <c r="H340" s="858" t="s">
        <v>1311</v>
      </c>
      <c r="J340" s="859" t="s">
        <v>1182</v>
      </c>
      <c r="K340" s="860" t="n">
        <v>0.03</v>
      </c>
      <c r="L340" s="861" t="s">
        <v>622</v>
      </c>
      <c r="M340" s="861" t="s">
        <v>1312</v>
      </c>
      <c r="N340" s="862" t="str">
        <f aca="false">L340&amp;M340</f>
        <v>静岡県浜松市</v>
      </c>
      <c r="O340" s="861" t="n">
        <v>10.21</v>
      </c>
      <c r="P340" s="861" t="n">
        <v>10.17</v>
      </c>
      <c r="Q340" s="883" t="n">
        <v>10.14</v>
      </c>
      <c r="R340" s="826"/>
      <c r="S340" s="826"/>
    </row>
    <row r="341" s="825" customFormat="true" ht="13" hidden="false" customHeight="false" outlineLevel="0" collapsed="false">
      <c r="E341" s="135"/>
      <c r="G341" s="858" t="s">
        <v>558</v>
      </c>
      <c r="H341" s="858" t="s">
        <v>1313</v>
      </c>
      <c r="J341" s="859" t="s">
        <v>1182</v>
      </c>
      <c r="K341" s="860" t="n">
        <v>0.03</v>
      </c>
      <c r="L341" s="861" t="s">
        <v>622</v>
      </c>
      <c r="M341" s="861" t="s">
        <v>1314</v>
      </c>
      <c r="N341" s="862" t="str">
        <f aca="false">L341&amp;M341</f>
        <v>静岡県沼津市</v>
      </c>
      <c r="O341" s="861" t="n">
        <v>10.21</v>
      </c>
      <c r="P341" s="861" t="n">
        <v>10.17</v>
      </c>
      <c r="Q341" s="883" t="n">
        <v>10.14</v>
      </c>
      <c r="R341" s="826"/>
      <c r="S341" s="826"/>
    </row>
    <row r="342" s="825" customFormat="true" ht="13" hidden="false" customHeight="false" outlineLevel="0" collapsed="false">
      <c r="E342" s="135"/>
      <c r="G342" s="858" t="s">
        <v>558</v>
      </c>
      <c r="H342" s="858" t="s">
        <v>1315</v>
      </c>
      <c r="J342" s="859" t="s">
        <v>1182</v>
      </c>
      <c r="K342" s="860" t="n">
        <v>0.03</v>
      </c>
      <c r="L342" s="861" t="s">
        <v>622</v>
      </c>
      <c r="M342" s="861" t="s">
        <v>1316</v>
      </c>
      <c r="N342" s="862" t="str">
        <f aca="false">L342&amp;M342</f>
        <v>静岡県三島市</v>
      </c>
      <c r="O342" s="861" t="n">
        <v>10.21</v>
      </c>
      <c r="P342" s="861" t="n">
        <v>10.17</v>
      </c>
      <c r="Q342" s="883" t="n">
        <v>10.14</v>
      </c>
      <c r="R342" s="826"/>
      <c r="S342" s="826"/>
    </row>
    <row r="343" s="825" customFormat="true" ht="13" hidden="false" customHeight="false" outlineLevel="0" collapsed="false">
      <c r="E343" s="135"/>
      <c r="G343" s="858" t="s">
        <v>558</v>
      </c>
      <c r="H343" s="858" t="s">
        <v>1317</v>
      </c>
      <c r="J343" s="859" t="s">
        <v>1182</v>
      </c>
      <c r="K343" s="860" t="n">
        <v>0.03</v>
      </c>
      <c r="L343" s="861" t="s">
        <v>622</v>
      </c>
      <c r="M343" s="861" t="s">
        <v>1318</v>
      </c>
      <c r="N343" s="862" t="str">
        <f aca="false">L343&amp;M343</f>
        <v>静岡県富士宮市</v>
      </c>
      <c r="O343" s="861" t="n">
        <v>10.21</v>
      </c>
      <c r="P343" s="861" t="n">
        <v>10.17</v>
      </c>
      <c r="Q343" s="883" t="n">
        <v>10.14</v>
      </c>
      <c r="R343" s="826"/>
      <c r="S343" s="826"/>
    </row>
    <row r="344" s="825" customFormat="true" ht="13" hidden="false" customHeight="false" outlineLevel="0" collapsed="false">
      <c r="E344" s="135"/>
      <c r="G344" s="858" t="s">
        <v>558</v>
      </c>
      <c r="H344" s="858" t="s">
        <v>1319</v>
      </c>
      <c r="J344" s="859" t="s">
        <v>1182</v>
      </c>
      <c r="K344" s="860" t="n">
        <v>0.03</v>
      </c>
      <c r="L344" s="861" t="s">
        <v>622</v>
      </c>
      <c r="M344" s="861" t="s">
        <v>1320</v>
      </c>
      <c r="N344" s="862" t="str">
        <f aca="false">L344&amp;M344</f>
        <v>静岡県島田市</v>
      </c>
      <c r="O344" s="861" t="n">
        <v>10.21</v>
      </c>
      <c r="P344" s="861" t="n">
        <v>10.17</v>
      </c>
      <c r="Q344" s="883" t="n">
        <v>10.14</v>
      </c>
      <c r="R344" s="826"/>
      <c r="S344" s="826"/>
    </row>
    <row r="345" s="825" customFormat="true" ht="13" hidden="false" customHeight="false" outlineLevel="0" collapsed="false">
      <c r="E345" s="135"/>
      <c r="G345" s="858" t="s">
        <v>558</v>
      </c>
      <c r="H345" s="858" t="s">
        <v>1321</v>
      </c>
      <c r="J345" s="859" t="s">
        <v>1182</v>
      </c>
      <c r="K345" s="860" t="n">
        <v>0.03</v>
      </c>
      <c r="L345" s="861" t="s">
        <v>622</v>
      </c>
      <c r="M345" s="861" t="s">
        <v>1322</v>
      </c>
      <c r="N345" s="862" t="str">
        <f aca="false">L345&amp;M345</f>
        <v>静岡県富士市</v>
      </c>
      <c r="O345" s="861" t="n">
        <v>10.21</v>
      </c>
      <c r="P345" s="861" t="n">
        <v>10.17</v>
      </c>
      <c r="Q345" s="883" t="n">
        <v>10.14</v>
      </c>
      <c r="R345" s="826"/>
      <c r="S345" s="826"/>
    </row>
    <row r="346" s="825" customFormat="true" ht="13" hidden="false" customHeight="false" outlineLevel="0" collapsed="false">
      <c r="E346" s="135"/>
      <c r="G346" s="858" t="s">
        <v>558</v>
      </c>
      <c r="H346" s="858" t="s">
        <v>1323</v>
      </c>
      <c r="J346" s="859" t="s">
        <v>1182</v>
      </c>
      <c r="K346" s="860" t="n">
        <v>0.03</v>
      </c>
      <c r="L346" s="861" t="s">
        <v>622</v>
      </c>
      <c r="M346" s="861" t="s">
        <v>1324</v>
      </c>
      <c r="N346" s="862" t="str">
        <f aca="false">L346&amp;M346</f>
        <v>静岡県磐田市</v>
      </c>
      <c r="O346" s="861" t="n">
        <v>10.21</v>
      </c>
      <c r="P346" s="861" t="n">
        <v>10.17</v>
      </c>
      <c r="Q346" s="883" t="n">
        <v>10.14</v>
      </c>
      <c r="R346" s="826"/>
      <c r="S346" s="826"/>
    </row>
    <row r="347" s="825" customFormat="true" ht="13" hidden="false" customHeight="false" outlineLevel="0" collapsed="false">
      <c r="E347" s="135"/>
      <c r="G347" s="858" t="s">
        <v>558</v>
      </c>
      <c r="H347" s="858" t="s">
        <v>1325</v>
      </c>
      <c r="J347" s="859" t="s">
        <v>1182</v>
      </c>
      <c r="K347" s="860" t="n">
        <v>0.03</v>
      </c>
      <c r="L347" s="861" t="s">
        <v>622</v>
      </c>
      <c r="M347" s="861" t="s">
        <v>1326</v>
      </c>
      <c r="N347" s="862" t="str">
        <f aca="false">L347&amp;M347</f>
        <v>静岡県焼津市</v>
      </c>
      <c r="O347" s="861" t="n">
        <v>10.21</v>
      </c>
      <c r="P347" s="861" t="n">
        <v>10.17</v>
      </c>
      <c r="Q347" s="883" t="n">
        <v>10.14</v>
      </c>
      <c r="R347" s="826"/>
      <c r="S347" s="826"/>
    </row>
    <row r="348" s="825" customFormat="true" ht="13" hidden="false" customHeight="false" outlineLevel="0" collapsed="false">
      <c r="E348" s="135"/>
      <c r="G348" s="858" t="s">
        <v>558</v>
      </c>
      <c r="H348" s="858" t="s">
        <v>1327</v>
      </c>
      <c r="J348" s="859" t="s">
        <v>1182</v>
      </c>
      <c r="K348" s="860" t="n">
        <v>0.03</v>
      </c>
      <c r="L348" s="861" t="s">
        <v>622</v>
      </c>
      <c r="M348" s="861" t="s">
        <v>1328</v>
      </c>
      <c r="N348" s="862" t="str">
        <f aca="false">L348&amp;M348</f>
        <v>静岡県掛川市</v>
      </c>
      <c r="O348" s="861" t="n">
        <v>10.21</v>
      </c>
      <c r="P348" s="861" t="n">
        <v>10.17</v>
      </c>
      <c r="Q348" s="883" t="n">
        <v>10.14</v>
      </c>
      <c r="R348" s="826"/>
      <c r="S348" s="826"/>
    </row>
    <row r="349" s="825" customFormat="true" ht="13" hidden="false" customHeight="false" outlineLevel="0" collapsed="false">
      <c r="E349" s="135"/>
      <c r="G349" s="858" t="s">
        <v>558</v>
      </c>
      <c r="H349" s="858" t="s">
        <v>1329</v>
      </c>
      <c r="J349" s="859" t="s">
        <v>1182</v>
      </c>
      <c r="K349" s="860" t="n">
        <v>0.03</v>
      </c>
      <c r="L349" s="861" t="s">
        <v>622</v>
      </c>
      <c r="M349" s="861" t="s">
        <v>1330</v>
      </c>
      <c r="N349" s="862" t="str">
        <f aca="false">L349&amp;M349</f>
        <v>静岡県藤枝市</v>
      </c>
      <c r="O349" s="861" t="n">
        <v>10.21</v>
      </c>
      <c r="P349" s="861" t="n">
        <v>10.17</v>
      </c>
      <c r="Q349" s="883" t="n">
        <v>10.14</v>
      </c>
      <c r="R349" s="826"/>
      <c r="S349" s="826"/>
    </row>
    <row r="350" s="825" customFormat="true" ht="13" hidden="false" customHeight="false" outlineLevel="0" collapsed="false">
      <c r="E350" s="135"/>
      <c r="G350" s="858" t="s">
        <v>558</v>
      </c>
      <c r="H350" s="858" t="s">
        <v>1331</v>
      </c>
      <c r="J350" s="859" t="s">
        <v>1182</v>
      </c>
      <c r="K350" s="860" t="n">
        <v>0.03</v>
      </c>
      <c r="L350" s="861" t="s">
        <v>622</v>
      </c>
      <c r="M350" s="861" t="s">
        <v>1332</v>
      </c>
      <c r="N350" s="862" t="str">
        <f aca="false">L350&amp;M350</f>
        <v>静岡県御殿場市</v>
      </c>
      <c r="O350" s="861" t="n">
        <v>10.21</v>
      </c>
      <c r="P350" s="861" t="n">
        <v>10.17</v>
      </c>
      <c r="Q350" s="883" t="n">
        <v>10.14</v>
      </c>
      <c r="R350" s="826"/>
      <c r="S350" s="826"/>
    </row>
    <row r="351" s="825" customFormat="true" ht="13" hidden="false" customHeight="false" outlineLevel="0" collapsed="false">
      <c r="E351" s="135"/>
      <c r="G351" s="858" t="s">
        <v>558</v>
      </c>
      <c r="H351" s="858" t="s">
        <v>1333</v>
      </c>
      <c r="J351" s="859" t="s">
        <v>1182</v>
      </c>
      <c r="K351" s="860" t="n">
        <v>0.03</v>
      </c>
      <c r="L351" s="861" t="s">
        <v>622</v>
      </c>
      <c r="M351" s="861" t="s">
        <v>1334</v>
      </c>
      <c r="N351" s="862" t="str">
        <f aca="false">L351&amp;M351</f>
        <v>静岡県袋井市</v>
      </c>
      <c r="O351" s="861" t="n">
        <v>10.21</v>
      </c>
      <c r="P351" s="861" t="n">
        <v>10.17</v>
      </c>
      <c r="Q351" s="883" t="n">
        <v>10.14</v>
      </c>
      <c r="R351" s="826"/>
      <c r="S351" s="826"/>
    </row>
    <row r="352" s="825" customFormat="true" ht="13" hidden="false" customHeight="false" outlineLevel="0" collapsed="false">
      <c r="E352" s="135"/>
      <c r="G352" s="858" t="s">
        <v>558</v>
      </c>
      <c r="H352" s="858" t="s">
        <v>1335</v>
      </c>
      <c r="J352" s="859" t="s">
        <v>1182</v>
      </c>
      <c r="K352" s="860" t="n">
        <v>0.03</v>
      </c>
      <c r="L352" s="861" t="s">
        <v>622</v>
      </c>
      <c r="M352" s="861" t="s">
        <v>1336</v>
      </c>
      <c r="N352" s="862" t="str">
        <f aca="false">L352&amp;M352</f>
        <v>静岡県裾野市</v>
      </c>
      <c r="O352" s="861" t="n">
        <v>10.21</v>
      </c>
      <c r="P352" s="861" t="n">
        <v>10.17</v>
      </c>
      <c r="Q352" s="883" t="n">
        <v>10.14</v>
      </c>
      <c r="R352" s="826"/>
      <c r="S352" s="826"/>
    </row>
    <row r="353" s="825" customFormat="true" ht="13" hidden="false" customHeight="false" outlineLevel="0" collapsed="false">
      <c r="E353" s="135"/>
      <c r="G353" s="858" t="s">
        <v>558</v>
      </c>
      <c r="H353" s="858" t="s">
        <v>1337</v>
      </c>
      <c r="J353" s="859" t="s">
        <v>1182</v>
      </c>
      <c r="K353" s="860" t="n">
        <v>0.03</v>
      </c>
      <c r="L353" s="861" t="s">
        <v>622</v>
      </c>
      <c r="M353" s="861" t="s">
        <v>1338</v>
      </c>
      <c r="N353" s="862" t="str">
        <f aca="false">L353&amp;M353</f>
        <v>静岡県函南町</v>
      </c>
      <c r="O353" s="861" t="n">
        <v>10.21</v>
      </c>
      <c r="P353" s="861" t="n">
        <v>10.17</v>
      </c>
      <c r="Q353" s="883" t="n">
        <v>10.14</v>
      </c>
      <c r="R353" s="826"/>
      <c r="S353" s="826"/>
    </row>
    <row r="354" s="825" customFormat="true" ht="13" hidden="false" customHeight="false" outlineLevel="0" collapsed="false">
      <c r="E354" s="135"/>
      <c r="G354" s="858" t="s">
        <v>558</v>
      </c>
      <c r="H354" s="858" t="s">
        <v>1339</v>
      </c>
      <c r="J354" s="859" t="s">
        <v>1182</v>
      </c>
      <c r="K354" s="860" t="n">
        <v>0.03</v>
      </c>
      <c r="L354" s="861" t="s">
        <v>622</v>
      </c>
      <c r="M354" s="861" t="s">
        <v>950</v>
      </c>
      <c r="N354" s="862" t="str">
        <f aca="false">L354&amp;M354</f>
        <v>静岡県清水町</v>
      </c>
      <c r="O354" s="861" t="n">
        <v>10.21</v>
      </c>
      <c r="P354" s="861" t="n">
        <v>10.17</v>
      </c>
      <c r="Q354" s="883" t="n">
        <v>10.14</v>
      </c>
      <c r="R354" s="826"/>
      <c r="S354" s="826"/>
    </row>
    <row r="355" s="825" customFormat="true" ht="13" hidden="false" customHeight="false" outlineLevel="0" collapsed="false">
      <c r="E355" s="135"/>
      <c r="G355" s="858" t="s">
        <v>558</v>
      </c>
      <c r="H355" s="858" t="s">
        <v>1340</v>
      </c>
      <c r="J355" s="859" t="s">
        <v>1182</v>
      </c>
      <c r="K355" s="860" t="n">
        <v>0.03</v>
      </c>
      <c r="L355" s="861" t="s">
        <v>622</v>
      </c>
      <c r="M355" s="861" t="s">
        <v>1341</v>
      </c>
      <c r="N355" s="862" t="str">
        <f aca="false">L355&amp;M355</f>
        <v>静岡県長泉町</v>
      </c>
      <c r="O355" s="861" t="n">
        <v>10.21</v>
      </c>
      <c r="P355" s="861" t="n">
        <v>10.17</v>
      </c>
      <c r="Q355" s="883" t="n">
        <v>10.14</v>
      </c>
      <c r="R355" s="826"/>
      <c r="S355" s="826"/>
    </row>
    <row r="356" s="825" customFormat="true" ht="13" hidden="false" customHeight="false" outlineLevel="0" collapsed="false">
      <c r="E356" s="135"/>
      <c r="G356" s="858" t="s">
        <v>563</v>
      </c>
      <c r="H356" s="858" t="s">
        <v>1342</v>
      </c>
      <c r="J356" s="859" t="s">
        <v>1182</v>
      </c>
      <c r="K356" s="860" t="n">
        <v>0.03</v>
      </c>
      <c r="L356" s="861" t="s">
        <v>622</v>
      </c>
      <c r="M356" s="861" t="s">
        <v>1343</v>
      </c>
      <c r="N356" s="862" t="str">
        <f aca="false">L356&amp;M356</f>
        <v>静岡県小山町</v>
      </c>
      <c r="O356" s="861" t="n">
        <v>10.21</v>
      </c>
      <c r="P356" s="861" t="n">
        <v>10.17</v>
      </c>
      <c r="Q356" s="883" t="n">
        <v>10.14</v>
      </c>
      <c r="R356" s="826"/>
      <c r="S356" s="826"/>
    </row>
    <row r="357" s="825" customFormat="true" ht="13" hidden="false" customHeight="false" outlineLevel="0" collapsed="false">
      <c r="E357" s="135"/>
      <c r="G357" s="858" t="s">
        <v>563</v>
      </c>
      <c r="H357" s="858" t="s">
        <v>1344</v>
      </c>
      <c r="J357" s="859" t="s">
        <v>1182</v>
      </c>
      <c r="K357" s="860" t="n">
        <v>0.03</v>
      </c>
      <c r="L357" s="861" t="s">
        <v>622</v>
      </c>
      <c r="M357" s="861" t="s">
        <v>1345</v>
      </c>
      <c r="N357" s="862" t="str">
        <f aca="false">L357&amp;M357</f>
        <v>静岡県川根本町</v>
      </c>
      <c r="O357" s="861" t="n">
        <v>10.21</v>
      </c>
      <c r="P357" s="861" t="n">
        <v>10.17</v>
      </c>
      <c r="Q357" s="883" t="n">
        <v>10.14</v>
      </c>
      <c r="R357" s="826"/>
      <c r="S357" s="826"/>
    </row>
    <row r="358" s="825" customFormat="true" ht="13" hidden="false" customHeight="false" outlineLevel="0" collapsed="false">
      <c r="E358" s="135"/>
      <c r="G358" s="858" t="s">
        <v>563</v>
      </c>
      <c r="H358" s="858" t="s">
        <v>1346</v>
      </c>
      <c r="J358" s="859" t="s">
        <v>1182</v>
      </c>
      <c r="K358" s="860" t="n">
        <v>0.03</v>
      </c>
      <c r="L358" s="861" t="s">
        <v>622</v>
      </c>
      <c r="M358" s="861" t="s">
        <v>720</v>
      </c>
      <c r="N358" s="862" t="str">
        <f aca="false">L358&amp;M358</f>
        <v>静岡県森町</v>
      </c>
      <c r="O358" s="861" t="n">
        <v>10.21</v>
      </c>
      <c r="P358" s="861" t="n">
        <v>10.17</v>
      </c>
      <c r="Q358" s="883" t="n">
        <v>10.14</v>
      </c>
      <c r="R358" s="826"/>
      <c r="S358" s="826"/>
    </row>
    <row r="359" s="825" customFormat="true" ht="13" hidden="false" customHeight="false" outlineLevel="0" collapsed="false">
      <c r="E359" s="135"/>
      <c r="G359" s="858" t="s">
        <v>563</v>
      </c>
      <c r="H359" s="858" t="s">
        <v>1347</v>
      </c>
      <c r="J359" s="859" t="s">
        <v>1182</v>
      </c>
      <c r="K359" s="860" t="n">
        <v>0.03</v>
      </c>
      <c r="L359" s="861" t="s">
        <v>626</v>
      </c>
      <c r="M359" s="861" t="s">
        <v>1348</v>
      </c>
      <c r="N359" s="862" t="str">
        <f aca="false">L359&amp;M359</f>
        <v>愛知県豊橋市</v>
      </c>
      <c r="O359" s="861" t="n">
        <v>10.21</v>
      </c>
      <c r="P359" s="861" t="n">
        <v>10.17</v>
      </c>
      <c r="Q359" s="883" t="n">
        <v>10.14</v>
      </c>
      <c r="R359" s="826"/>
      <c r="S359" s="826"/>
    </row>
    <row r="360" s="825" customFormat="true" ht="13" hidden="false" customHeight="false" outlineLevel="0" collapsed="false">
      <c r="E360" s="135"/>
      <c r="G360" s="858" t="s">
        <v>563</v>
      </c>
      <c r="H360" s="858" t="s">
        <v>1349</v>
      </c>
      <c r="J360" s="859" t="s">
        <v>1182</v>
      </c>
      <c r="K360" s="860" t="n">
        <v>0.03</v>
      </c>
      <c r="L360" s="861" t="s">
        <v>626</v>
      </c>
      <c r="M360" s="861" t="s">
        <v>1350</v>
      </c>
      <c r="N360" s="862" t="str">
        <f aca="false">L360&amp;M360</f>
        <v>愛知県一宮市</v>
      </c>
      <c r="O360" s="861" t="n">
        <v>10.21</v>
      </c>
      <c r="P360" s="861" t="n">
        <v>10.17</v>
      </c>
      <c r="Q360" s="883" t="n">
        <v>10.14</v>
      </c>
      <c r="R360" s="826"/>
      <c r="S360" s="826"/>
    </row>
    <row r="361" s="825" customFormat="true" ht="13" hidden="false" customHeight="false" outlineLevel="0" collapsed="false">
      <c r="E361" s="135"/>
      <c r="G361" s="858" t="s">
        <v>563</v>
      </c>
      <c r="H361" s="858" t="s">
        <v>1351</v>
      </c>
      <c r="J361" s="859" t="s">
        <v>1182</v>
      </c>
      <c r="K361" s="860" t="n">
        <v>0.03</v>
      </c>
      <c r="L361" s="861" t="s">
        <v>626</v>
      </c>
      <c r="M361" s="861" t="s">
        <v>1352</v>
      </c>
      <c r="N361" s="862" t="str">
        <f aca="false">L361&amp;M361</f>
        <v>愛知県半田市</v>
      </c>
      <c r="O361" s="861" t="n">
        <v>10.21</v>
      </c>
      <c r="P361" s="861" t="n">
        <v>10.17</v>
      </c>
      <c r="Q361" s="883" t="n">
        <v>10.14</v>
      </c>
      <c r="R361" s="826"/>
      <c r="S361" s="826"/>
    </row>
    <row r="362" s="825" customFormat="true" ht="13" hidden="false" customHeight="false" outlineLevel="0" collapsed="false">
      <c r="E362" s="135"/>
      <c r="G362" s="858" t="s">
        <v>563</v>
      </c>
      <c r="H362" s="858" t="s">
        <v>1353</v>
      </c>
      <c r="J362" s="859" t="s">
        <v>1182</v>
      </c>
      <c r="K362" s="860" t="n">
        <v>0.03</v>
      </c>
      <c r="L362" s="861" t="s">
        <v>626</v>
      </c>
      <c r="M362" s="861" t="s">
        <v>1354</v>
      </c>
      <c r="N362" s="862" t="str">
        <f aca="false">L362&amp;M362</f>
        <v>愛知県豊川市</v>
      </c>
      <c r="O362" s="861" t="n">
        <v>10.21</v>
      </c>
      <c r="P362" s="861" t="n">
        <v>10.17</v>
      </c>
      <c r="Q362" s="883" t="n">
        <v>10.14</v>
      </c>
      <c r="R362" s="826"/>
      <c r="S362" s="826"/>
    </row>
    <row r="363" s="825" customFormat="true" ht="13" hidden="false" customHeight="false" outlineLevel="0" collapsed="false">
      <c r="E363" s="135"/>
      <c r="G363" s="858" t="s">
        <v>563</v>
      </c>
      <c r="H363" s="858" t="s">
        <v>1355</v>
      </c>
      <c r="J363" s="859" t="s">
        <v>1182</v>
      </c>
      <c r="K363" s="860" t="n">
        <v>0.03</v>
      </c>
      <c r="L363" s="861" t="s">
        <v>626</v>
      </c>
      <c r="M363" s="861" t="s">
        <v>1356</v>
      </c>
      <c r="N363" s="862" t="str">
        <f aca="false">L363&amp;M363</f>
        <v>愛知県蒲郡市</v>
      </c>
      <c r="O363" s="861" t="n">
        <v>10.21</v>
      </c>
      <c r="P363" s="861" t="n">
        <v>10.17</v>
      </c>
      <c r="Q363" s="883" t="n">
        <v>10.14</v>
      </c>
      <c r="R363" s="826"/>
      <c r="S363" s="826"/>
    </row>
    <row r="364" s="825" customFormat="true" ht="13" hidden="false" customHeight="false" outlineLevel="0" collapsed="false">
      <c r="E364" s="135"/>
      <c r="G364" s="858" t="s">
        <v>563</v>
      </c>
      <c r="H364" s="858" t="s">
        <v>1357</v>
      </c>
      <c r="J364" s="859" t="s">
        <v>1182</v>
      </c>
      <c r="K364" s="860" t="n">
        <v>0.03</v>
      </c>
      <c r="L364" s="861" t="s">
        <v>626</v>
      </c>
      <c r="M364" s="861" t="s">
        <v>1358</v>
      </c>
      <c r="N364" s="862" t="str">
        <f aca="false">L364&amp;M364</f>
        <v>愛知県犬山市</v>
      </c>
      <c r="O364" s="861" t="n">
        <v>10.21</v>
      </c>
      <c r="P364" s="861" t="n">
        <v>10.17</v>
      </c>
      <c r="Q364" s="883" t="n">
        <v>10.14</v>
      </c>
      <c r="R364" s="826"/>
      <c r="S364" s="826"/>
    </row>
    <row r="365" s="825" customFormat="true" ht="13" hidden="false" customHeight="false" outlineLevel="0" collapsed="false">
      <c r="E365" s="135"/>
      <c r="G365" s="858" t="s">
        <v>563</v>
      </c>
      <c r="H365" s="858" t="s">
        <v>1359</v>
      </c>
      <c r="J365" s="859" t="s">
        <v>1182</v>
      </c>
      <c r="K365" s="860" t="n">
        <v>0.03</v>
      </c>
      <c r="L365" s="861" t="s">
        <v>626</v>
      </c>
      <c r="M365" s="861" t="s">
        <v>1360</v>
      </c>
      <c r="N365" s="862" t="str">
        <f aca="false">L365&amp;M365</f>
        <v>愛知県常滑市</v>
      </c>
      <c r="O365" s="861" t="n">
        <v>10.21</v>
      </c>
      <c r="P365" s="861" t="n">
        <v>10.17</v>
      </c>
      <c r="Q365" s="883" t="n">
        <v>10.14</v>
      </c>
      <c r="R365" s="826"/>
      <c r="S365" s="826"/>
    </row>
    <row r="366" s="825" customFormat="true" ht="13" hidden="false" customHeight="false" outlineLevel="0" collapsed="false">
      <c r="E366" s="135"/>
      <c r="G366" s="858" t="s">
        <v>563</v>
      </c>
      <c r="H366" s="858" t="s">
        <v>1361</v>
      </c>
      <c r="J366" s="859" t="s">
        <v>1182</v>
      </c>
      <c r="K366" s="860" t="n">
        <v>0.03</v>
      </c>
      <c r="L366" s="861" t="s">
        <v>626</v>
      </c>
      <c r="M366" s="861" t="s">
        <v>1362</v>
      </c>
      <c r="N366" s="862" t="str">
        <f aca="false">L366&amp;M366</f>
        <v>愛知県江南市</v>
      </c>
      <c r="O366" s="861" t="n">
        <v>10.21</v>
      </c>
      <c r="P366" s="861" t="n">
        <v>10.17</v>
      </c>
      <c r="Q366" s="883" t="n">
        <v>10.14</v>
      </c>
      <c r="R366" s="826"/>
      <c r="S366" s="826"/>
    </row>
    <row r="367" s="825" customFormat="true" ht="13" hidden="false" customHeight="false" outlineLevel="0" collapsed="false">
      <c r="E367" s="135"/>
      <c r="G367" s="858" t="s">
        <v>563</v>
      </c>
      <c r="H367" s="858" t="s">
        <v>667</v>
      </c>
      <c r="J367" s="859" t="s">
        <v>1182</v>
      </c>
      <c r="K367" s="860" t="n">
        <v>0.03</v>
      </c>
      <c r="L367" s="861" t="s">
        <v>626</v>
      </c>
      <c r="M367" s="861" t="s">
        <v>1363</v>
      </c>
      <c r="N367" s="862" t="str">
        <f aca="false">L367&amp;M367</f>
        <v>愛知県小牧市</v>
      </c>
      <c r="O367" s="861" t="n">
        <v>10.21</v>
      </c>
      <c r="P367" s="861" t="n">
        <v>10.17</v>
      </c>
      <c r="Q367" s="883" t="n">
        <v>10.14</v>
      </c>
      <c r="R367" s="826"/>
      <c r="S367" s="826"/>
    </row>
    <row r="368" s="825" customFormat="true" ht="13" hidden="false" customHeight="false" outlineLevel="0" collapsed="false">
      <c r="E368" s="135"/>
      <c r="G368" s="858" t="s">
        <v>563</v>
      </c>
      <c r="H368" s="858" t="s">
        <v>1364</v>
      </c>
      <c r="J368" s="859" t="s">
        <v>1182</v>
      </c>
      <c r="K368" s="860" t="n">
        <v>0.03</v>
      </c>
      <c r="L368" s="861" t="s">
        <v>626</v>
      </c>
      <c r="M368" s="861" t="s">
        <v>1365</v>
      </c>
      <c r="N368" s="862" t="str">
        <f aca="false">L368&amp;M368</f>
        <v>愛知県新城市</v>
      </c>
      <c r="O368" s="861" t="n">
        <v>10.21</v>
      </c>
      <c r="P368" s="861" t="n">
        <v>10.17</v>
      </c>
      <c r="Q368" s="883" t="n">
        <v>10.14</v>
      </c>
      <c r="R368" s="826"/>
      <c r="S368" s="826"/>
    </row>
    <row r="369" s="825" customFormat="true" ht="13" hidden="false" customHeight="false" outlineLevel="0" collapsed="false">
      <c r="E369" s="135"/>
      <c r="G369" s="858" t="s">
        <v>563</v>
      </c>
      <c r="H369" s="858" t="s">
        <v>1366</v>
      </c>
      <c r="J369" s="859" t="s">
        <v>1182</v>
      </c>
      <c r="K369" s="860" t="n">
        <v>0.03</v>
      </c>
      <c r="L369" s="861" t="s">
        <v>626</v>
      </c>
      <c r="M369" s="861" t="s">
        <v>1367</v>
      </c>
      <c r="N369" s="862" t="str">
        <f aca="false">L369&amp;M369</f>
        <v>愛知県東海市</v>
      </c>
      <c r="O369" s="861" t="n">
        <v>10.21</v>
      </c>
      <c r="P369" s="861" t="n">
        <v>10.17</v>
      </c>
      <c r="Q369" s="883" t="n">
        <v>10.14</v>
      </c>
      <c r="R369" s="826"/>
      <c r="S369" s="826"/>
    </row>
    <row r="370" s="825" customFormat="true" ht="13" hidden="false" customHeight="false" outlineLevel="0" collapsed="false">
      <c r="E370" s="135"/>
      <c r="G370" s="858" t="s">
        <v>563</v>
      </c>
      <c r="H370" s="858" t="s">
        <v>1368</v>
      </c>
      <c r="J370" s="859" t="s">
        <v>1182</v>
      </c>
      <c r="K370" s="860" t="n">
        <v>0.03</v>
      </c>
      <c r="L370" s="861" t="s">
        <v>626</v>
      </c>
      <c r="M370" s="861" t="s">
        <v>1369</v>
      </c>
      <c r="N370" s="862" t="str">
        <f aca="false">L370&amp;M370</f>
        <v>愛知県大府市</v>
      </c>
      <c r="O370" s="861" t="n">
        <v>10.21</v>
      </c>
      <c r="P370" s="861" t="n">
        <v>10.17</v>
      </c>
      <c r="Q370" s="883" t="n">
        <v>10.14</v>
      </c>
      <c r="R370" s="826"/>
      <c r="S370" s="826"/>
    </row>
    <row r="371" s="825" customFormat="true" ht="13" hidden="false" customHeight="false" outlineLevel="0" collapsed="false">
      <c r="E371" s="135"/>
      <c r="G371" s="858" t="s">
        <v>563</v>
      </c>
      <c r="H371" s="858" t="s">
        <v>1370</v>
      </c>
      <c r="J371" s="859" t="s">
        <v>1182</v>
      </c>
      <c r="K371" s="860" t="n">
        <v>0.03</v>
      </c>
      <c r="L371" s="861" t="s">
        <v>626</v>
      </c>
      <c r="M371" s="861" t="s">
        <v>1371</v>
      </c>
      <c r="N371" s="862" t="str">
        <f aca="false">L371&amp;M371</f>
        <v>愛知県知多市</v>
      </c>
      <c r="O371" s="861" t="n">
        <v>10.21</v>
      </c>
      <c r="P371" s="861" t="n">
        <v>10.17</v>
      </c>
      <c r="Q371" s="883" t="n">
        <v>10.14</v>
      </c>
      <c r="R371" s="826"/>
      <c r="S371" s="826"/>
    </row>
    <row r="372" s="825" customFormat="true" ht="13" hidden="false" customHeight="false" outlineLevel="0" collapsed="false">
      <c r="E372" s="135"/>
      <c r="G372" s="858" t="s">
        <v>563</v>
      </c>
      <c r="H372" s="858" t="s">
        <v>1372</v>
      </c>
      <c r="J372" s="859" t="s">
        <v>1182</v>
      </c>
      <c r="K372" s="860" t="n">
        <v>0.03</v>
      </c>
      <c r="L372" s="861" t="s">
        <v>626</v>
      </c>
      <c r="M372" s="861" t="s">
        <v>1373</v>
      </c>
      <c r="N372" s="862" t="str">
        <f aca="false">L372&amp;M372</f>
        <v>愛知県尾張旭市</v>
      </c>
      <c r="O372" s="861" t="n">
        <v>10.21</v>
      </c>
      <c r="P372" s="861" t="n">
        <v>10.17</v>
      </c>
      <c r="Q372" s="883" t="n">
        <v>10.14</v>
      </c>
      <c r="R372" s="826"/>
      <c r="S372" s="826"/>
    </row>
    <row r="373" s="825" customFormat="true" ht="13" hidden="false" customHeight="false" outlineLevel="0" collapsed="false">
      <c r="E373" s="135"/>
      <c r="G373" s="858" t="s">
        <v>563</v>
      </c>
      <c r="H373" s="858" t="s">
        <v>1374</v>
      </c>
      <c r="J373" s="859" t="s">
        <v>1182</v>
      </c>
      <c r="K373" s="860" t="n">
        <v>0.03</v>
      </c>
      <c r="L373" s="861" t="s">
        <v>626</v>
      </c>
      <c r="M373" s="861" t="s">
        <v>1375</v>
      </c>
      <c r="N373" s="862" t="str">
        <f aca="false">L373&amp;M373</f>
        <v>愛知県高浜市</v>
      </c>
      <c r="O373" s="861" t="n">
        <v>10.21</v>
      </c>
      <c r="P373" s="861" t="n">
        <v>10.17</v>
      </c>
      <c r="Q373" s="883" t="n">
        <v>10.14</v>
      </c>
      <c r="R373" s="826"/>
      <c r="S373" s="826"/>
    </row>
    <row r="374" s="825" customFormat="true" ht="13" hidden="false" customHeight="false" outlineLevel="0" collapsed="false">
      <c r="E374" s="135"/>
      <c r="G374" s="858" t="s">
        <v>563</v>
      </c>
      <c r="H374" s="858" t="s">
        <v>1376</v>
      </c>
      <c r="J374" s="859" t="s">
        <v>1182</v>
      </c>
      <c r="K374" s="860" t="n">
        <v>0.03</v>
      </c>
      <c r="L374" s="861" t="s">
        <v>626</v>
      </c>
      <c r="M374" s="861" t="s">
        <v>1377</v>
      </c>
      <c r="N374" s="862" t="str">
        <f aca="false">L374&amp;M374</f>
        <v>愛知県岩倉市</v>
      </c>
      <c r="O374" s="861" t="n">
        <v>10.21</v>
      </c>
      <c r="P374" s="861" t="n">
        <v>10.17</v>
      </c>
      <c r="Q374" s="883" t="n">
        <v>10.14</v>
      </c>
      <c r="R374" s="826"/>
      <c r="S374" s="826"/>
    </row>
    <row r="375" s="825" customFormat="true" ht="13" hidden="false" customHeight="false" outlineLevel="0" collapsed="false">
      <c r="E375" s="135"/>
      <c r="G375" s="858" t="s">
        <v>563</v>
      </c>
      <c r="H375" s="858" t="s">
        <v>1378</v>
      </c>
      <c r="J375" s="859" t="s">
        <v>1182</v>
      </c>
      <c r="K375" s="860" t="n">
        <v>0.03</v>
      </c>
      <c r="L375" s="861" t="s">
        <v>626</v>
      </c>
      <c r="M375" s="861" t="s">
        <v>1379</v>
      </c>
      <c r="N375" s="862" t="str">
        <f aca="false">L375&amp;M375</f>
        <v>愛知県田原市</v>
      </c>
      <c r="O375" s="861" t="n">
        <v>10.21</v>
      </c>
      <c r="P375" s="861" t="n">
        <v>10.17</v>
      </c>
      <c r="Q375" s="883" t="n">
        <v>10.14</v>
      </c>
      <c r="R375" s="826"/>
      <c r="S375" s="826"/>
    </row>
    <row r="376" s="825" customFormat="true" ht="13" hidden="false" customHeight="false" outlineLevel="0" collapsed="false">
      <c r="E376" s="135"/>
      <c r="G376" s="858" t="s">
        <v>563</v>
      </c>
      <c r="H376" s="858" t="s">
        <v>1380</v>
      </c>
      <c r="J376" s="859" t="s">
        <v>1182</v>
      </c>
      <c r="K376" s="860" t="n">
        <v>0.03</v>
      </c>
      <c r="L376" s="861" t="s">
        <v>626</v>
      </c>
      <c r="M376" s="861" t="s">
        <v>1381</v>
      </c>
      <c r="N376" s="862" t="str">
        <f aca="false">L376&amp;M376</f>
        <v>愛知県大口町</v>
      </c>
      <c r="O376" s="861" t="n">
        <v>10.21</v>
      </c>
      <c r="P376" s="861" t="n">
        <v>10.17</v>
      </c>
      <c r="Q376" s="883" t="n">
        <v>10.14</v>
      </c>
      <c r="R376" s="826"/>
      <c r="S376" s="826"/>
    </row>
    <row r="377" s="825" customFormat="true" ht="13" hidden="false" customHeight="false" outlineLevel="0" collapsed="false">
      <c r="E377" s="135"/>
      <c r="G377" s="858" t="s">
        <v>563</v>
      </c>
      <c r="H377" s="858" t="s">
        <v>1382</v>
      </c>
      <c r="J377" s="859" t="s">
        <v>1182</v>
      </c>
      <c r="K377" s="860" t="n">
        <v>0.03</v>
      </c>
      <c r="L377" s="861" t="s">
        <v>626</v>
      </c>
      <c r="M377" s="861" t="s">
        <v>1383</v>
      </c>
      <c r="N377" s="862" t="str">
        <f aca="false">L377&amp;M377</f>
        <v>愛知県扶桑町</v>
      </c>
      <c r="O377" s="861" t="n">
        <v>10.21</v>
      </c>
      <c r="P377" s="861" t="n">
        <v>10.17</v>
      </c>
      <c r="Q377" s="883" t="n">
        <v>10.14</v>
      </c>
      <c r="R377" s="826"/>
      <c r="S377" s="826"/>
    </row>
    <row r="378" s="825" customFormat="true" ht="13" hidden="false" customHeight="false" outlineLevel="0" collapsed="false">
      <c r="E378" s="135"/>
      <c r="G378" s="858" t="s">
        <v>563</v>
      </c>
      <c r="H378" s="858" t="s">
        <v>1384</v>
      </c>
      <c r="J378" s="859" t="s">
        <v>1182</v>
      </c>
      <c r="K378" s="860" t="n">
        <v>0.03</v>
      </c>
      <c r="L378" s="861" t="s">
        <v>626</v>
      </c>
      <c r="M378" s="861" t="s">
        <v>1385</v>
      </c>
      <c r="N378" s="862" t="str">
        <f aca="false">L378&amp;M378</f>
        <v>愛知県阿久比町</v>
      </c>
      <c r="O378" s="861" t="n">
        <v>10.21</v>
      </c>
      <c r="P378" s="861" t="n">
        <v>10.17</v>
      </c>
      <c r="Q378" s="883" t="n">
        <v>10.14</v>
      </c>
      <c r="R378" s="826"/>
      <c r="S378" s="826"/>
    </row>
    <row r="379" s="825" customFormat="true" ht="13" hidden="false" customHeight="false" outlineLevel="0" collapsed="false">
      <c r="E379" s="135"/>
      <c r="G379" s="858" t="s">
        <v>563</v>
      </c>
      <c r="H379" s="858" t="s">
        <v>1386</v>
      </c>
      <c r="J379" s="859" t="s">
        <v>1182</v>
      </c>
      <c r="K379" s="860" t="n">
        <v>0.03</v>
      </c>
      <c r="L379" s="861" t="s">
        <v>626</v>
      </c>
      <c r="M379" s="861" t="s">
        <v>1387</v>
      </c>
      <c r="N379" s="862" t="str">
        <f aca="false">L379&amp;M379</f>
        <v>愛知県東浦町</v>
      </c>
      <c r="O379" s="861" t="n">
        <v>10.21</v>
      </c>
      <c r="P379" s="861" t="n">
        <v>10.17</v>
      </c>
      <c r="Q379" s="883" t="n">
        <v>10.14</v>
      </c>
      <c r="R379" s="826"/>
      <c r="S379" s="826"/>
    </row>
    <row r="380" s="825" customFormat="true" ht="13" hidden="false" customHeight="false" outlineLevel="0" collapsed="false">
      <c r="E380" s="135"/>
      <c r="G380" s="858" t="s">
        <v>563</v>
      </c>
      <c r="H380" s="858" t="s">
        <v>1388</v>
      </c>
      <c r="J380" s="859" t="s">
        <v>1182</v>
      </c>
      <c r="K380" s="860" t="n">
        <v>0.03</v>
      </c>
      <c r="L380" s="861" t="s">
        <v>626</v>
      </c>
      <c r="M380" s="861" t="s">
        <v>1389</v>
      </c>
      <c r="N380" s="862" t="str">
        <f aca="false">L380&amp;M380</f>
        <v>愛知県幸田町</v>
      </c>
      <c r="O380" s="861" t="n">
        <v>10.21</v>
      </c>
      <c r="P380" s="861" t="n">
        <v>10.17</v>
      </c>
      <c r="Q380" s="883" t="n">
        <v>10.14</v>
      </c>
      <c r="R380" s="826"/>
      <c r="S380" s="826"/>
    </row>
    <row r="381" s="825" customFormat="true" ht="13" hidden="false" customHeight="false" outlineLevel="0" collapsed="false">
      <c r="E381" s="135"/>
      <c r="G381" s="858" t="s">
        <v>563</v>
      </c>
      <c r="H381" s="858" t="s">
        <v>1390</v>
      </c>
      <c r="J381" s="859" t="s">
        <v>1182</v>
      </c>
      <c r="K381" s="860" t="n">
        <v>0.03</v>
      </c>
      <c r="L381" s="861" t="s">
        <v>626</v>
      </c>
      <c r="M381" s="861" t="s">
        <v>1391</v>
      </c>
      <c r="N381" s="862" t="str">
        <f aca="false">L381&amp;M381</f>
        <v>愛知県設楽町</v>
      </c>
      <c r="O381" s="861" t="n">
        <v>10.21</v>
      </c>
      <c r="P381" s="861" t="n">
        <v>10.17</v>
      </c>
      <c r="Q381" s="883" t="n">
        <v>10.14</v>
      </c>
      <c r="R381" s="826"/>
      <c r="S381" s="826"/>
    </row>
    <row r="382" s="825" customFormat="true" ht="13" hidden="false" customHeight="false" outlineLevel="0" collapsed="false">
      <c r="E382" s="135"/>
      <c r="G382" s="858" t="s">
        <v>563</v>
      </c>
      <c r="H382" s="858" t="s">
        <v>1392</v>
      </c>
      <c r="J382" s="859" t="s">
        <v>1182</v>
      </c>
      <c r="K382" s="860" t="n">
        <v>0.03</v>
      </c>
      <c r="L382" s="861" t="s">
        <v>626</v>
      </c>
      <c r="M382" s="861" t="s">
        <v>1393</v>
      </c>
      <c r="N382" s="862" t="str">
        <f aca="false">L382&amp;M382</f>
        <v>愛知県東栄町</v>
      </c>
      <c r="O382" s="861" t="n">
        <v>10.21</v>
      </c>
      <c r="P382" s="861" t="n">
        <v>10.17</v>
      </c>
      <c r="Q382" s="883" t="n">
        <v>10.14</v>
      </c>
      <c r="R382" s="826"/>
      <c r="S382" s="826"/>
    </row>
    <row r="383" s="825" customFormat="true" ht="13" hidden="false" customHeight="false" outlineLevel="0" collapsed="false">
      <c r="E383" s="135"/>
      <c r="G383" s="858" t="s">
        <v>563</v>
      </c>
      <c r="H383" s="858" t="s">
        <v>1394</v>
      </c>
      <c r="J383" s="859" t="s">
        <v>1182</v>
      </c>
      <c r="K383" s="860" t="n">
        <v>0.03</v>
      </c>
      <c r="L383" s="861" t="s">
        <v>626</v>
      </c>
      <c r="M383" s="861" t="s">
        <v>1395</v>
      </c>
      <c r="N383" s="862" t="str">
        <f aca="false">L383&amp;M383</f>
        <v>愛知県豊根村</v>
      </c>
      <c r="O383" s="861" t="n">
        <v>10.21</v>
      </c>
      <c r="P383" s="861" t="n">
        <v>10.17</v>
      </c>
      <c r="Q383" s="883" t="n">
        <v>10.14</v>
      </c>
      <c r="R383" s="826"/>
      <c r="S383" s="826"/>
    </row>
    <row r="384" s="825" customFormat="true" ht="13" hidden="false" customHeight="false" outlineLevel="0" collapsed="false">
      <c r="E384" s="135"/>
      <c r="G384" s="858" t="s">
        <v>563</v>
      </c>
      <c r="H384" s="858" t="s">
        <v>1396</v>
      </c>
      <c r="J384" s="859" t="s">
        <v>1182</v>
      </c>
      <c r="K384" s="860" t="n">
        <v>0.03</v>
      </c>
      <c r="L384" s="861" t="s">
        <v>630</v>
      </c>
      <c r="M384" s="861" t="s">
        <v>1397</v>
      </c>
      <c r="N384" s="862" t="str">
        <f aca="false">L384&amp;M384</f>
        <v>三重県名張市</v>
      </c>
      <c r="O384" s="861" t="n">
        <v>10.21</v>
      </c>
      <c r="P384" s="861" t="n">
        <v>10.17</v>
      </c>
      <c r="Q384" s="883" t="n">
        <v>10.14</v>
      </c>
      <c r="R384" s="826"/>
      <c r="S384" s="826"/>
    </row>
    <row r="385" s="825" customFormat="true" ht="13" hidden="false" customHeight="false" outlineLevel="0" collapsed="false">
      <c r="E385" s="135"/>
      <c r="G385" s="858" t="s">
        <v>563</v>
      </c>
      <c r="H385" s="858" t="s">
        <v>1398</v>
      </c>
      <c r="J385" s="859" t="s">
        <v>1182</v>
      </c>
      <c r="K385" s="860" t="n">
        <v>0.03</v>
      </c>
      <c r="L385" s="861" t="s">
        <v>630</v>
      </c>
      <c r="M385" s="861" t="s">
        <v>1399</v>
      </c>
      <c r="N385" s="862" t="str">
        <f aca="false">L385&amp;M385</f>
        <v>三重県いなべ市</v>
      </c>
      <c r="O385" s="861" t="n">
        <v>10.21</v>
      </c>
      <c r="P385" s="861" t="n">
        <v>10.17</v>
      </c>
      <c r="Q385" s="883" t="n">
        <v>10.14</v>
      </c>
      <c r="R385" s="826"/>
      <c r="S385" s="826"/>
    </row>
    <row r="386" s="825" customFormat="true" ht="13" hidden="false" customHeight="false" outlineLevel="0" collapsed="false">
      <c r="E386" s="135"/>
      <c r="G386" s="858" t="s">
        <v>563</v>
      </c>
      <c r="H386" s="858" t="s">
        <v>1400</v>
      </c>
      <c r="J386" s="859" t="s">
        <v>1182</v>
      </c>
      <c r="K386" s="860" t="n">
        <v>0.03</v>
      </c>
      <c r="L386" s="861" t="s">
        <v>630</v>
      </c>
      <c r="M386" s="861" t="s">
        <v>1401</v>
      </c>
      <c r="N386" s="862" t="str">
        <f aca="false">L386&amp;M386</f>
        <v>三重県伊賀市</v>
      </c>
      <c r="O386" s="861" t="n">
        <v>10.21</v>
      </c>
      <c r="P386" s="861" t="n">
        <v>10.17</v>
      </c>
      <c r="Q386" s="883" t="n">
        <v>10.14</v>
      </c>
      <c r="R386" s="826"/>
      <c r="S386" s="826"/>
    </row>
    <row r="387" s="825" customFormat="true" ht="13" hidden="false" customHeight="false" outlineLevel="0" collapsed="false">
      <c r="E387" s="135"/>
      <c r="G387" s="858" t="s">
        <v>563</v>
      </c>
      <c r="H387" s="858" t="s">
        <v>1313</v>
      </c>
      <c r="J387" s="859" t="s">
        <v>1182</v>
      </c>
      <c r="K387" s="860" t="n">
        <v>0.03</v>
      </c>
      <c r="L387" s="861" t="s">
        <v>630</v>
      </c>
      <c r="M387" s="861" t="s">
        <v>1402</v>
      </c>
      <c r="N387" s="862" t="str">
        <f aca="false">L387&amp;M387</f>
        <v>三重県木曽岬町</v>
      </c>
      <c r="O387" s="861" t="n">
        <v>10.21</v>
      </c>
      <c r="P387" s="861" t="n">
        <v>10.17</v>
      </c>
      <c r="Q387" s="883" t="n">
        <v>10.14</v>
      </c>
      <c r="R387" s="826"/>
      <c r="S387" s="826"/>
    </row>
    <row r="388" s="825" customFormat="true" ht="13" hidden="false" customHeight="false" outlineLevel="0" collapsed="false">
      <c r="E388" s="135"/>
      <c r="G388" s="858" t="s">
        <v>563</v>
      </c>
      <c r="H388" s="858" t="s">
        <v>1403</v>
      </c>
      <c r="J388" s="859" t="s">
        <v>1182</v>
      </c>
      <c r="K388" s="860" t="n">
        <v>0.03</v>
      </c>
      <c r="L388" s="861" t="s">
        <v>630</v>
      </c>
      <c r="M388" s="861" t="s">
        <v>1404</v>
      </c>
      <c r="N388" s="862" t="str">
        <f aca="false">L388&amp;M388</f>
        <v>三重県東員町</v>
      </c>
      <c r="O388" s="861" t="n">
        <v>10.21</v>
      </c>
      <c r="P388" s="861" t="n">
        <v>10.17</v>
      </c>
      <c r="Q388" s="883" t="n">
        <v>10.14</v>
      </c>
      <c r="R388" s="826"/>
      <c r="S388" s="826"/>
    </row>
    <row r="389" s="825" customFormat="true" ht="13" hidden="false" customHeight="false" outlineLevel="0" collapsed="false">
      <c r="E389" s="135"/>
      <c r="G389" s="858" t="s">
        <v>563</v>
      </c>
      <c r="H389" s="858" t="s">
        <v>1405</v>
      </c>
      <c r="J389" s="859" t="s">
        <v>1182</v>
      </c>
      <c r="K389" s="860" t="n">
        <v>0.03</v>
      </c>
      <c r="L389" s="861" t="s">
        <v>630</v>
      </c>
      <c r="M389" s="861" t="s">
        <v>1406</v>
      </c>
      <c r="N389" s="862" t="str">
        <f aca="false">L389&amp;M389</f>
        <v>三重県菰野町</v>
      </c>
      <c r="O389" s="861" t="n">
        <v>10.21</v>
      </c>
      <c r="P389" s="861" t="n">
        <v>10.17</v>
      </c>
      <c r="Q389" s="883" t="n">
        <v>10.14</v>
      </c>
      <c r="R389" s="826"/>
      <c r="S389" s="826"/>
    </row>
    <row r="390" s="825" customFormat="true" ht="13" hidden="false" customHeight="false" outlineLevel="0" collapsed="false">
      <c r="E390" s="135"/>
      <c r="G390" s="858" t="s">
        <v>563</v>
      </c>
      <c r="H390" s="858" t="s">
        <v>1407</v>
      </c>
      <c r="J390" s="859" t="s">
        <v>1182</v>
      </c>
      <c r="K390" s="860" t="n">
        <v>0.03</v>
      </c>
      <c r="L390" s="861" t="s">
        <v>630</v>
      </c>
      <c r="M390" s="861" t="s">
        <v>1307</v>
      </c>
      <c r="N390" s="862" t="str">
        <f aca="false">L390&amp;M390</f>
        <v>三重県朝日町</v>
      </c>
      <c r="O390" s="861" t="n">
        <v>10.21</v>
      </c>
      <c r="P390" s="861" t="n">
        <v>10.17</v>
      </c>
      <c r="Q390" s="883" t="n">
        <v>10.14</v>
      </c>
      <c r="R390" s="826"/>
      <c r="S390" s="826"/>
    </row>
    <row r="391" s="825" customFormat="true" ht="13" hidden="false" customHeight="false" outlineLevel="0" collapsed="false">
      <c r="E391" s="135"/>
      <c r="G391" s="858" t="s">
        <v>563</v>
      </c>
      <c r="H391" s="858" t="s">
        <v>1408</v>
      </c>
      <c r="J391" s="859" t="s">
        <v>1182</v>
      </c>
      <c r="K391" s="860" t="n">
        <v>0.03</v>
      </c>
      <c r="L391" s="861" t="s">
        <v>630</v>
      </c>
      <c r="M391" s="861" t="s">
        <v>1409</v>
      </c>
      <c r="N391" s="862" t="str">
        <f aca="false">L391&amp;M391</f>
        <v>三重県川越町</v>
      </c>
      <c r="O391" s="861" t="n">
        <v>10.21</v>
      </c>
      <c r="P391" s="861" t="n">
        <v>10.17</v>
      </c>
      <c r="Q391" s="883" t="n">
        <v>10.14</v>
      </c>
      <c r="R391" s="826"/>
      <c r="S391" s="826"/>
    </row>
    <row r="392" s="825" customFormat="true" ht="13" hidden="false" customHeight="false" outlineLevel="0" collapsed="false">
      <c r="E392" s="135"/>
      <c r="G392" s="858" t="s">
        <v>563</v>
      </c>
      <c r="H392" s="858" t="s">
        <v>1410</v>
      </c>
      <c r="J392" s="859" t="s">
        <v>1182</v>
      </c>
      <c r="K392" s="860" t="n">
        <v>0.03</v>
      </c>
      <c r="L392" s="861" t="s">
        <v>635</v>
      </c>
      <c r="M392" s="861" t="s">
        <v>1411</v>
      </c>
      <c r="N392" s="862" t="str">
        <f aca="false">L392&amp;M392</f>
        <v>滋賀県長浜市</v>
      </c>
      <c r="O392" s="861" t="n">
        <v>10.21</v>
      </c>
      <c r="P392" s="861" t="n">
        <v>10.17</v>
      </c>
      <c r="Q392" s="883" t="n">
        <v>10.14</v>
      </c>
      <c r="R392" s="826"/>
      <c r="S392" s="826"/>
    </row>
    <row r="393" s="825" customFormat="true" ht="13" hidden="false" customHeight="false" outlineLevel="0" collapsed="false">
      <c r="E393" s="135"/>
      <c r="G393" s="858" t="s">
        <v>563</v>
      </c>
      <c r="H393" s="858" t="s">
        <v>1412</v>
      </c>
      <c r="J393" s="859" t="s">
        <v>1182</v>
      </c>
      <c r="K393" s="860" t="n">
        <v>0.03</v>
      </c>
      <c r="L393" s="861" t="s">
        <v>635</v>
      </c>
      <c r="M393" s="861" t="s">
        <v>1413</v>
      </c>
      <c r="N393" s="862" t="str">
        <f aca="false">L393&amp;M393</f>
        <v>滋賀県野洲市</v>
      </c>
      <c r="O393" s="861" t="n">
        <v>10.21</v>
      </c>
      <c r="P393" s="861" t="n">
        <v>10.17</v>
      </c>
      <c r="Q393" s="883" t="n">
        <v>10.14</v>
      </c>
      <c r="R393" s="826"/>
      <c r="S393" s="826"/>
    </row>
    <row r="394" s="825" customFormat="true" ht="13" hidden="false" customHeight="false" outlineLevel="0" collapsed="false">
      <c r="E394" s="135"/>
      <c r="G394" s="858" t="s">
        <v>563</v>
      </c>
      <c r="H394" s="858" t="s">
        <v>1414</v>
      </c>
      <c r="J394" s="859" t="s">
        <v>1182</v>
      </c>
      <c r="K394" s="860" t="n">
        <v>0.03</v>
      </c>
      <c r="L394" s="861" t="s">
        <v>635</v>
      </c>
      <c r="M394" s="861" t="s">
        <v>1415</v>
      </c>
      <c r="N394" s="862" t="str">
        <f aca="false">L394&amp;M394</f>
        <v>滋賀県湖南市</v>
      </c>
      <c r="O394" s="861" t="n">
        <v>10.21</v>
      </c>
      <c r="P394" s="861" t="n">
        <v>10.17</v>
      </c>
      <c r="Q394" s="883" t="n">
        <v>10.14</v>
      </c>
      <c r="R394" s="826"/>
      <c r="S394" s="826"/>
    </row>
    <row r="395" s="825" customFormat="true" ht="13" hidden="false" customHeight="false" outlineLevel="0" collapsed="false">
      <c r="E395" s="135"/>
      <c r="G395" s="858" t="s">
        <v>563</v>
      </c>
      <c r="H395" s="858" t="s">
        <v>1416</v>
      </c>
      <c r="J395" s="859" t="s">
        <v>1182</v>
      </c>
      <c r="K395" s="860" t="n">
        <v>0.03</v>
      </c>
      <c r="L395" s="861" t="s">
        <v>635</v>
      </c>
      <c r="M395" s="861" t="s">
        <v>1417</v>
      </c>
      <c r="N395" s="862" t="str">
        <f aca="false">L395&amp;M395</f>
        <v>滋賀県高島市</v>
      </c>
      <c r="O395" s="861" t="n">
        <v>10.21</v>
      </c>
      <c r="P395" s="861" t="n">
        <v>10.17</v>
      </c>
      <c r="Q395" s="883" t="n">
        <v>10.14</v>
      </c>
      <c r="R395" s="826"/>
      <c r="S395" s="826"/>
    </row>
    <row r="396" s="825" customFormat="true" ht="13" hidden="false" customHeight="false" outlineLevel="0" collapsed="false">
      <c r="E396" s="135"/>
      <c r="G396" s="858" t="s">
        <v>563</v>
      </c>
      <c r="H396" s="858" t="s">
        <v>1418</v>
      </c>
      <c r="J396" s="859" t="s">
        <v>1182</v>
      </c>
      <c r="K396" s="860" t="n">
        <v>0.03</v>
      </c>
      <c r="L396" s="861" t="s">
        <v>635</v>
      </c>
      <c r="M396" s="861" t="s">
        <v>1419</v>
      </c>
      <c r="N396" s="862" t="str">
        <f aca="false">L396&amp;M396</f>
        <v>滋賀県東近江市</v>
      </c>
      <c r="O396" s="861" t="n">
        <v>10.21</v>
      </c>
      <c r="P396" s="861" t="n">
        <v>10.17</v>
      </c>
      <c r="Q396" s="883" t="n">
        <v>10.14</v>
      </c>
      <c r="R396" s="826"/>
      <c r="S396" s="826"/>
    </row>
    <row r="397" s="825" customFormat="true" ht="13" hidden="false" customHeight="false" outlineLevel="0" collapsed="false">
      <c r="E397" s="135"/>
      <c r="G397" s="858" t="s">
        <v>563</v>
      </c>
      <c r="H397" s="858" t="s">
        <v>1420</v>
      </c>
      <c r="J397" s="859" t="s">
        <v>1182</v>
      </c>
      <c r="K397" s="860" t="n">
        <v>0.03</v>
      </c>
      <c r="L397" s="861" t="s">
        <v>635</v>
      </c>
      <c r="M397" s="861" t="s">
        <v>1421</v>
      </c>
      <c r="N397" s="862" t="str">
        <f aca="false">L397&amp;M397</f>
        <v>滋賀県日野町</v>
      </c>
      <c r="O397" s="861" t="n">
        <v>10.21</v>
      </c>
      <c r="P397" s="861" t="n">
        <v>10.17</v>
      </c>
      <c r="Q397" s="883" t="n">
        <v>10.14</v>
      </c>
      <c r="R397" s="826"/>
      <c r="S397" s="826"/>
    </row>
    <row r="398" s="825" customFormat="true" ht="13" hidden="false" customHeight="false" outlineLevel="0" collapsed="false">
      <c r="E398" s="135"/>
      <c r="G398" s="858" t="s">
        <v>563</v>
      </c>
      <c r="H398" s="858" t="s">
        <v>1422</v>
      </c>
      <c r="J398" s="859" t="s">
        <v>1182</v>
      </c>
      <c r="K398" s="860" t="n">
        <v>0.03</v>
      </c>
      <c r="L398" s="861" t="s">
        <v>639</v>
      </c>
      <c r="M398" s="861" t="s">
        <v>1423</v>
      </c>
      <c r="N398" s="862" t="str">
        <f aca="false">L398&amp;M398</f>
        <v>京都府城陽市</v>
      </c>
      <c r="O398" s="861" t="n">
        <v>10.21</v>
      </c>
      <c r="P398" s="861" t="n">
        <v>10.17</v>
      </c>
      <c r="Q398" s="883" t="n">
        <v>10.14</v>
      </c>
      <c r="R398" s="826"/>
      <c r="S398" s="826"/>
    </row>
    <row r="399" s="825" customFormat="true" ht="13" hidden="false" customHeight="false" outlineLevel="0" collapsed="false">
      <c r="E399" s="135"/>
      <c r="G399" s="858" t="s">
        <v>563</v>
      </c>
      <c r="H399" s="858" t="s">
        <v>1424</v>
      </c>
      <c r="J399" s="859" t="s">
        <v>1182</v>
      </c>
      <c r="K399" s="860" t="n">
        <v>0.03</v>
      </c>
      <c r="L399" s="861" t="s">
        <v>639</v>
      </c>
      <c r="M399" s="861" t="s">
        <v>1425</v>
      </c>
      <c r="N399" s="862" t="str">
        <f aca="false">L399&amp;M399</f>
        <v>京都府大山崎町</v>
      </c>
      <c r="O399" s="861" t="n">
        <v>10.21</v>
      </c>
      <c r="P399" s="861" t="n">
        <v>10.17</v>
      </c>
      <c r="Q399" s="883" t="n">
        <v>10.14</v>
      </c>
      <c r="R399" s="826"/>
      <c r="S399" s="826"/>
    </row>
    <row r="400" s="825" customFormat="true" ht="13" hidden="false" customHeight="false" outlineLevel="0" collapsed="false">
      <c r="E400" s="135"/>
      <c r="G400" s="858" t="s">
        <v>563</v>
      </c>
      <c r="H400" s="858" t="s">
        <v>1426</v>
      </c>
      <c r="J400" s="859" t="s">
        <v>1182</v>
      </c>
      <c r="K400" s="860" t="n">
        <v>0.03</v>
      </c>
      <c r="L400" s="861" t="s">
        <v>639</v>
      </c>
      <c r="M400" s="861" t="s">
        <v>1427</v>
      </c>
      <c r="N400" s="862" t="str">
        <f aca="false">L400&amp;M400</f>
        <v>京都府久御山町</v>
      </c>
      <c r="O400" s="861" t="n">
        <v>10.21</v>
      </c>
      <c r="P400" s="861" t="n">
        <v>10.17</v>
      </c>
      <c r="Q400" s="883" t="n">
        <v>10.14</v>
      </c>
      <c r="R400" s="826"/>
      <c r="S400" s="826"/>
    </row>
    <row r="401" s="825" customFormat="true" ht="13" hidden="false" customHeight="false" outlineLevel="0" collapsed="false">
      <c r="E401" s="135"/>
      <c r="G401" s="858" t="s">
        <v>563</v>
      </c>
      <c r="H401" s="858" t="s">
        <v>1428</v>
      </c>
      <c r="J401" s="859" t="s">
        <v>1182</v>
      </c>
      <c r="K401" s="860" t="n">
        <v>0.03</v>
      </c>
      <c r="L401" s="861" t="s">
        <v>649</v>
      </c>
      <c r="M401" s="861" t="s">
        <v>1429</v>
      </c>
      <c r="N401" s="862" t="str">
        <f aca="false">L401&amp;M401</f>
        <v>兵庫県姫路市</v>
      </c>
      <c r="O401" s="861" t="n">
        <v>10.21</v>
      </c>
      <c r="P401" s="861" t="n">
        <v>10.17</v>
      </c>
      <c r="Q401" s="883" t="n">
        <v>10.14</v>
      </c>
      <c r="R401" s="826"/>
      <c r="S401" s="826"/>
    </row>
    <row r="402" s="825" customFormat="true" ht="13" hidden="false" customHeight="false" outlineLevel="0" collapsed="false">
      <c r="E402" s="135"/>
      <c r="G402" s="858" t="s">
        <v>563</v>
      </c>
      <c r="H402" s="858" t="s">
        <v>1430</v>
      </c>
      <c r="J402" s="859" t="s">
        <v>1182</v>
      </c>
      <c r="K402" s="860" t="n">
        <v>0.03</v>
      </c>
      <c r="L402" s="861" t="s">
        <v>649</v>
      </c>
      <c r="M402" s="861" t="s">
        <v>1431</v>
      </c>
      <c r="N402" s="862" t="str">
        <f aca="false">L402&amp;M402</f>
        <v>兵庫県加古川市</v>
      </c>
      <c r="O402" s="861" t="n">
        <v>10.21</v>
      </c>
      <c r="P402" s="861" t="n">
        <v>10.17</v>
      </c>
      <c r="Q402" s="883" t="n">
        <v>10.14</v>
      </c>
      <c r="R402" s="826"/>
      <c r="S402" s="826"/>
    </row>
    <row r="403" s="825" customFormat="true" ht="13" hidden="false" customHeight="false" outlineLevel="0" collapsed="false">
      <c r="E403" s="135"/>
      <c r="G403" s="858" t="s">
        <v>563</v>
      </c>
      <c r="H403" s="858" t="s">
        <v>1432</v>
      </c>
      <c r="J403" s="859" t="s">
        <v>1182</v>
      </c>
      <c r="K403" s="860" t="n">
        <v>0.03</v>
      </c>
      <c r="L403" s="861" t="s">
        <v>649</v>
      </c>
      <c r="M403" s="861" t="s">
        <v>1433</v>
      </c>
      <c r="N403" s="862" t="str">
        <f aca="false">L403&amp;M403</f>
        <v>兵庫県三木市</v>
      </c>
      <c r="O403" s="861" t="n">
        <v>10.21</v>
      </c>
      <c r="P403" s="861" t="n">
        <v>10.17</v>
      </c>
      <c r="Q403" s="883" t="n">
        <v>10.14</v>
      </c>
      <c r="R403" s="826"/>
      <c r="S403" s="826"/>
    </row>
    <row r="404" s="825" customFormat="true" ht="13" hidden="false" customHeight="false" outlineLevel="0" collapsed="false">
      <c r="E404" s="135"/>
      <c r="G404" s="858" t="s">
        <v>563</v>
      </c>
      <c r="H404" s="858" t="s">
        <v>1434</v>
      </c>
      <c r="J404" s="859" t="s">
        <v>1182</v>
      </c>
      <c r="K404" s="860" t="n">
        <v>0.03</v>
      </c>
      <c r="L404" s="861" t="s">
        <v>649</v>
      </c>
      <c r="M404" s="861" t="s">
        <v>1435</v>
      </c>
      <c r="N404" s="862" t="str">
        <f aca="false">L404&amp;M404</f>
        <v>兵庫県高砂市</v>
      </c>
      <c r="O404" s="861" t="n">
        <v>10.21</v>
      </c>
      <c r="P404" s="861" t="n">
        <v>10.17</v>
      </c>
      <c r="Q404" s="883" t="n">
        <v>10.14</v>
      </c>
      <c r="R404" s="826"/>
      <c r="S404" s="826"/>
    </row>
    <row r="405" s="825" customFormat="true" ht="13" hidden="false" customHeight="false" outlineLevel="0" collapsed="false">
      <c r="E405" s="135"/>
      <c r="G405" s="858" t="s">
        <v>563</v>
      </c>
      <c r="H405" s="858" t="s">
        <v>1436</v>
      </c>
      <c r="J405" s="859" t="s">
        <v>1182</v>
      </c>
      <c r="K405" s="860" t="n">
        <v>0.03</v>
      </c>
      <c r="L405" s="861" t="s">
        <v>649</v>
      </c>
      <c r="M405" s="861" t="s">
        <v>1437</v>
      </c>
      <c r="N405" s="862" t="str">
        <f aca="false">L405&amp;M405</f>
        <v>兵庫県稲美町</v>
      </c>
      <c r="O405" s="861" t="n">
        <v>10.21</v>
      </c>
      <c r="P405" s="861" t="n">
        <v>10.17</v>
      </c>
      <c r="Q405" s="883" t="n">
        <v>10.14</v>
      </c>
      <c r="R405" s="826"/>
      <c r="S405" s="826"/>
    </row>
    <row r="406" s="825" customFormat="true" ht="13" hidden="false" customHeight="false" outlineLevel="0" collapsed="false">
      <c r="E406" s="135"/>
      <c r="G406" s="858" t="s">
        <v>563</v>
      </c>
      <c r="H406" s="858" t="s">
        <v>1438</v>
      </c>
      <c r="J406" s="859" t="s">
        <v>1182</v>
      </c>
      <c r="K406" s="860" t="n">
        <v>0.03</v>
      </c>
      <c r="L406" s="861" t="s">
        <v>649</v>
      </c>
      <c r="M406" s="861" t="s">
        <v>1439</v>
      </c>
      <c r="N406" s="862" t="str">
        <f aca="false">L406&amp;M406</f>
        <v>兵庫県播磨町</v>
      </c>
      <c r="O406" s="861" t="n">
        <v>10.21</v>
      </c>
      <c r="P406" s="861" t="n">
        <v>10.17</v>
      </c>
      <c r="Q406" s="883" t="n">
        <v>10.14</v>
      </c>
      <c r="R406" s="826"/>
      <c r="S406" s="826"/>
    </row>
    <row r="407" s="825" customFormat="true" ht="13" hidden="false" customHeight="false" outlineLevel="0" collapsed="false">
      <c r="E407" s="135"/>
      <c r="G407" s="858" t="s">
        <v>563</v>
      </c>
      <c r="H407" s="858" t="s">
        <v>1440</v>
      </c>
      <c r="J407" s="859" t="s">
        <v>1182</v>
      </c>
      <c r="K407" s="860" t="n">
        <v>0.03</v>
      </c>
      <c r="L407" s="861" t="s">
        <v>652</v>
      </c>
      <c r="M407" s="861" t="s">
        <v>1441</v>
      </c>
      <c r="N407" s="862" t="str">
        <f aca="false">L407&amp;M407</f>
        <v>奈良県天理市</v>
      </c>
      <c r="O407" s="861" t="n">
        <v>10.21</v>
      </c>
      <c r="P407" s="861" t="n">
        <v>10.17</v>
      </c>
      <c r="Q407" s="883" t="n">
        <v>10.14</v>
      </c>
      <c r="R407" s="826"/>
      <c r="S407" s="826"/>
    </row>
    <row r="408" s="825" customFormat="true" ht="13" hidden="false" customHeight="false" outlineLevel="0" collapsed="false">
      <c r="E408" s="135"/>
      <c r="G408" s="858" t="s">
        <v>563</v>
      </c>
      <c r="H408" s="858" t="s">
        <v>1442</v>
      </c>
      <c r="J408" s="859" t="s">
        <v>1182</v>
      </c>
      <c r="K408" s="860" t="n">
        <v>0.03</v>
      </c>
      <c r="L408" s="861" t="s">
        <v>652</v>
      </c>
      <c r="M408" s="861" t="s">
        <v>1443</v>
      </c>
      <c r="N408" s="862" t="str">
        <f aca="false">L408&amp;M408</f>
        <v>奈良県橿原市</v>
      </c>
      <c r="O408" s="861" t="n">
        <v>10.21</v>
      </c>
      <c r="P408" s="861" t="n">
        <v>10.17</v>
      </c>
      <c r="Q408" s="883" t="n">
        <v>10.14</v>
      </c>
      <c r="R408" s="826"/>
      <c r="S408" s="826"/>
    </row>
    <row r="409" s="825" customFormat="true" ht="13" hidden="false" customHeight="false" outlineLevel="0" collapsed="false">
      <c r="E409" s="135"/>
      <c r="G409" s="858" t="s">
        <v>563</v>
      </c>
      <c r="H409" s="858" t="s">
        <v>1444</v>
      </c>
      <c r="J409" s="859" t="s">
        <v>1182</v>
      </c>
      <c r="K409" s="860" t="n">
        <v>0.03</v>
      </c>
      <c r="L409" s="861" t="s">
        <v>652</v>
      </c>
      <c r="M409" s="861" t="s">
        <v>1445</v>
      </c>
      <c r="N409" s="862" t="str">
        <f aca="false">L409&amp;M409</f>
        <v>奈良県桜井市</v>
      </c>
      <c r="O409" s="861" t="n">
        <v>10.21</v>
      </c>
      <c r="P409" s="861" t="n">
        <v>10.17</v>
      </c>
      <c r="Q409" s="883" t="n">
        <v>10.14</v>
      </c>
      <c r="R409" s="826"/>
      <c r="S409" s="826"/>
    </row>
    <row r="410" s="825" customFormat="true" ht="13" hidden="false" customHeight="false" outlineLevel="0" collapsed="false">
      <c r="E410" s="135"/>
      <c r="G410" s="858" t="s">
        <v>563</v>
      </c>
      <c r="H410" s="858" t="s">
        <v>1446</v>
      </c>
      <c r="J410" s="859" t="s">
        <v>1182</v>
      </c>
      <c r="K410" s="860" t="n">
        <v>0.03</v>
      </c>
      <c r="L410" s="861" t="s">
        <v>652</v>
      </c>
      <c r="M410" s="861" t="s">
        <v>1447</v>
      </c>
      <c r="N410" s="862" t="str">
        <f aca="false">L410&amp;M410</f>
        <v>奈良県御所市</v>
      </c>
      <c r="O410" s="861" t="n">
        <v>10.21</v>
      </c>
      <c r="P410" s="861" t="n">
        <v>10.17</v>
      </c>
      <c r="Q410" s="883" t="n">
        <v>10.14</v>
      </c>
      <c r="R410" s="826"/>
      <c r="S410" s="826"/>
    </row>
    <row r="411" s="825" customFormat="true" ht="13" hidden="false" customHeight="false" outlineLevel="0" collapsed="false">
      <c r="E411" s="135"/>
      <c r="G411" s="858" t="s">
        <v>563</v>
      </c>
      <c r="H411" s="858" t="s">
        <v>1448</v>
      </c>
      <c r="J411" s="859" t="s">
        <v>1182</v>
      </c>
      <c r="K411" s="860" t="n">
        <v>0.03</v>
      </c>
      <c r="L411" s="861" t="s">
        <v>652</v>
      </c>
      <c r="M411" s="861" t="s">
        <v>1449</v>
      </c>
      <c r="N411" s="862" t="str">
        <f aca="false">L411&amp;M411</f>
        <v>奈良県香芝市</v>
      </c>
      <c r="O411" s="861" t="n">
        <v>10.21</v>
      </c>
      <c r="P411" s="861" t="n">
        <v>10.17</v>
      </c>
      <c r="Q411" s="883" t="n">
        <v>10.14</v>
      </c>
      <c r="R411" s="826"/>
      <c r="S411" s="826"/>
    </row>
    <row r="412" s="825" customFormat="true" ht="13" hidden="false" customHeight="false" outlineLevel="0" collapsed="false">
      <c r="E412" s="135"/>
      <c r="G412" s="858" t="s">
        <v>563</v>
      </c>
      <c r="H412" s="858" t="s">
        <v>1450</v>
      </c>
      <c r="J412" s="859" t="s">
        <v>1182</v>
      </c>
      <c r="K412" s="860" t="n">
        <v>0.03</v>
      </c>
      <c r="L412" s="861" t="s">
        <v>652</v>
      </c>
      <c r="M412" s="861" t="s">
        <v>1451</v>
      </c>
      <c r="N412" s="862" t="str">
        <f aca="false">L412&amp;M412</f>
        <v>奈良県葛城市</v>
      </c>
      <c r="O412" s="861" t="n">
        <v>10.21</v>
      </c>
      <c r="P412" s="861" t="n">
        <v>10.17</v>
      </c>
      <c r="Q412" s="883" t="n">
        <v>10.14</v>
      </c>
      <c r="R412" s="826"/>
      <c r="S412" s="826"/>
    </row>
    <row r="413" s="825" customFormat="true" ht="13" hidden="false" customHeight="false" outlineLevel="0" collapsed="false">
      <c r="E413" s="135"/>
      <c r="G413" s="858" t="s">
        <v>563</v>
      </c>
      <c r="H413" s="858" t="s">
        <v>1452</v>
      </c>
      <c r="J413" s="859" t="s">
        <v>1182</v>
      </c>
      <c r="K413" s="860" t="n">
        <v>0.03</v>
      </c>
      <c r="L413" s="861" t="s">
        <v>652</v>
      </c>
      <c r="M413" s="861" t="s">
        <v>1453</v>
      </c>
      <c r="N413" s="862" t="str">
        <f aca="false">L413&amp;M413</f>
        <v>奈良県宇陀市</v>
      </c>
      <c r="O413" s="861" t="n">
        <v>10.21</v>
      </c>
      <c r="P413" s="861" t="n">
        <v>10.17</v>
      </c>
      <c r="Q413" s="883" t="n">
        <v>10.14</v>
      </c>
      <c r="R413" s="826"/>
      <c r="S413" s="826"/>
    </row>
    <row r="414" s="825" customFormat="true" ht="13" hidden="false" customHeight="false" outlineLevel="0" collapsed="false">
      <c r="E414" s="135"/>
      <c r="G414" s="858" t="s">
        <v>563</v>
      </c>
      <c r="H414" s="858" t="s">
        <v>1454</v>
      </c>
      <c r="J414" s="859" t="s">
        <v>1182</v>
      </c>
      <c r="K414" s="860" t="n">
        <v>0.03</v>
      </c>
      <c r="L414" s="861" t="s">
        <v>652</v>
      </c>
      <c r="M414" s="861" t="s">
        <v>1455</v>
      </c>
      <c r="N414" s="862" t="str">
        <f aca="false">L414&amp;M414</f>
        <v>奈良県山添村</v>
      </c>
      <c r="O414" s="861" t="n">
        <v>10.21</v>
      </c>
      <c r="P414" s="861" t="n">
        <v>10.17</v>
      </c>
      <c r="Q414" s="883" t="n">
        <v>10.14</v>
      </c>
      <c r="R414" s="826"/>
      <c r="S414" s="826"/>
    </row>
    <row r="415" s="825" customFormat="true" ht="13" hidden="false" customHeight="false" outlineLevel="0" collapsed="false">
      <c r="E415" s="135"/>
      <c r="G415" s="858" t="s">
        <v>567</v>
      </c>
      <c r="H415" s="858" t="s">
        <v>802</v>
      </c>
      <c r="J415" s="859" t="s">
        <v>1182</v>
      </c>
      <c r="K415" s="860" t="n">
        <v>0.03</v>
      </c>
      <c r="L415" s="861" t="s">
        <v>652</v>
      </c>
      <c r="M415" s="861" t="s">
        <v>1456</v>
      </c>
      <c r="N415" s="862" t="str">
        <f aca="false">L415&amp;M415</f>
        <v>奈良県平群町</v>
      </c>
      <c r="O415" s="861" t="n">
        <v>10.21</v>
      </c>
      <c r="P415" s="861" t="n">
        <v>10.17</v>
      </c>
      <c r="Q415" s="883" t="n">
        <v>10.14</v>
      </c>
      <c r="R415" s="826"/>
      <c r="S415" s="826"/>
    </row>
    <row r="416" s="825" customFormat="true" ht="13" hidden="false" customHeight="false" outlineLevel="0" collapsed="false">
      <c r="E416" s="135"/>
      <c r="G416" s="858" t="s">
        <v>567</v>
      </c>
      <c r="H416" s="858" t="s">
        <v>804</v>
      </c>
      <c r="J416" s="859" t="s">
        <v>1182</v>
      </c>
      <c r="K416" s="860" t="n">
        <v>0.03</v>
      </c>
      <c r="L416" s="861" t="s">
        <v>652</v>
      </c>
      <c r="M416" s="861" t="s">
        <v>1457</v>
      </c>
      <c r="N416" s="862" t="str">
        <f aca="false">L416&amp;M416</f>
        <v>奈良県三郷町</v>
      </c>
      <c r="O416" s="861" t="n">
        <v>10.21</v>
      </c>
      <c r="P416" s="861" t="n">
        <v>10.17</v>
      </c>
      <c r="Q416" s="883" t="n">
        <v>10.14</v>
      </c>
      <c r="R416" s="826"/>
      <c r="S416" s="826"/>
    </row>
    <row r="417" s="825" customFormat="true" ht="13" hidden="false" customHeight="false" outlineLevel="0" collapsed="false">
      <c r="E417" s="135"/>
      <c r="G417" s="858" t="s">
        <v>567</v>
      </c>
      <c r="H417" s="858" t="s">
        <v>909</v>
      </c>
      <c r="J417" s="859" t="s">
        <v>1182</v>
      </c>
      <c r="K417" s="860" t="n">
        <v>0.03</v>
      </c>
      <c r="L417" s="861" t="s">
        <v>652</v>
      </c>
      <c r="M417" s="861" t="s">
        <v>1458</v>
      </c>
      <c r="N417" s="862" t="str">
        <f aca="false">L417&amp;M417</f>
        <v>奈良県斑鳩町</v>
      </c>
      <c r="O417" s="861" t="n">
        <v>10.21</v>
      </c>
      <c r="P417" s="861" t="n">
        <v>10.17</v>
      </c>
      <c r="Q417" s="883" t="n">
        <v>10.14</v>
      </c>
      <c r="R417" s="826"/>
      <c r="S417" s="826"/>
    </row>
    <row r="418" s="825" customFormat="true" ht="13" hidden="false" customHeight="false" outlineLevel="0" collapsed="false">
      <c r="E418" s="135"/>
      <c r="G418" s="858" t="s">
        <v>567</v>
      </c>
      <c r="H418" s="858" t="s">
        <v>911</v>
      </c>
      <c r="J418" s="859" t="s">
        <v>1182</v>
      </c>
      <c r="K418" s="860" t="n">
        <v>0.03</v>
      </c>
      <c r="L418" s="861" t="s">
        <v>652</v>
      </c>
      <c r="M418" s="861" t="s">
        <v>1459</v>
      </c>
      <c r="N418" s="862" t="str">
        <f aca="false">L418&amp;M418</f>
        <v>奈良県安堵町</v>
      </c>
      <c r="O418" s="861" t="n">
        <v>10.21</v>
      </c>
      <c r="P418" s="861" t="n">
        <v>10.17</v>
      </c>
      <c r="Q418" s="883" t="n">
        <v>10.14</v>
      </c>
      <c r="R418" s="826"/>
      <c r="S418" s="826"/>
    </row>
    <row r="419" s="825" customFormat="true" ht="13" hidden="false" customHeight="false" outlineLevel="0" collapsed="false">
      <c r="E419" s="135"/>
      <c r="G419" s="858" t="s">
        <v>567</v>
      </c>
      <c r="H419" s="858" t="s">
        <v>1460</v>
      </c>
      <c r="J419" s="859" t="s">
        <v>1182</v>
      </c>
      <c r="K419" s="860" t="n">
        <v>0.03</v>
      </c>
      <c r="L419" s="861" t="s">
        <v>652</v>
      </c>
      <c r="M419" s="861" t="s">
        <v>1329</v>
      </c>
      <c r="N419" s="862" t="str">
        <f aca="false">L419&amp;M419</f>
        <v>奈良県川西町</v>
      </c>
      <c r="O419" s="861" t="n">
        <v>10.21</v>
      </c>
      <c r="P419" s="861" t="n">
        <v>10.17</v>
      </c>
      <c r="Q419" s="883" t="n">
        <v>10.14</v>
      </c>
      <c r="R419" s="826"/>
      <c r="S419" s="826"/>
    </row>
    <row r="420" s="825" customFormat="true" ht="13" hidden="false" customHeight="false" outlineLevel="0" collapsed="false">
      <c r="E420" s="135"/>
      <c r="G420" s="858" t="s">
        <v>567</v>
      </c>
      <c r="H420" s="858" t="s">
        <v>1184</v>
      </c>
      <c r="J420" s="859" t="s">
        <v>1182</v>
      </c>
      <c r="K420" s="860" t="n">
        <v>0.03</v>
      </c>
      <c r="L420" s="861" t="s">
        <v>652</v>
      </c>
      <c r="M420" s="861" t="s">
        <v>1461</v>
      </c>
      <c r="N420" s="862" t="str">
        <f aca="false">L420&amp;M420</f>
        <v>奈良県三宅町</v>
      </c>
      <c r="O420" s="861" t="n">
        <v>10.21</v>
      </c>
      <c r="P420" s="861" t="n">
        <v>10.17</v>
      </c>
      <c r="Q420" s="883" t="n">
        <v>10.14</v>
      </c>
      <c r="R420" s="826"/>
      <c r="S420" s="826"/>
    </row>
    <row r="421" s="825" customFormat="true" ht="13" hidden="false" customHeight="false" outlineLevel="0" collapsed="false">
      <c r="E421" s="135"/>
      <c r="G421" s="858" t="s">
        <v>567</v>
      </c>
      <c r="H421" s="858" t="s">
        <v>806</v>
      </c>
      <c r="J421" s="859" t="s">
        <v>1182</v>
      </c>
      <c r="K421" s="860" t="n">
        <v>0.03</v>
      </c>
      <c r="L421" s="861" t="s">
        <v>652</v>
      </c>
      <c r="M421" s="861" t="s">
        <v>1462</v>
      </c>
      <c r="N421" s="862" t="str">
        <f aca="false">L421&amp;M421</f>
        <v>奈良県田原本町</v>
      </c>
      <c r="O421" s="861" t="n">
        <v>10.21</v>
      </c>
      <c r="P421" s="861" t="n">
        <v>10.17</v>
      </c>
      <c r="Q421" s="883" t="n">
        <v>10.14</v>
      </c>
      <c r="R421" s="826"/>
      <c r="S421" s="826"/>
    </row>
    <row r="422" s="825" customFormat="true" ht="13" hidden="false" customHeight="false" outlineLevel="0" collapsed="false">
      <c r="E422" s="135"/>
      <c r="G422" s="858" t="s">
        <v>567</v>
      </c>
      <c r="H422" s="858" t="s">
        <v>1186</v>
      </c>
      <c r="J422" s="859" t="s">
        <v>1182</v>
      </c>
      <c r="K422" s="860" t="n">
        <v>0.03</v>
      </c>
      <c r="L422" s="861" t="s">
        <v>652</v>
      </c>
      <c r="M422" s="861" t="s">
        <v>1463</v>
      </c>
      <c r="N422" s="862" t="str">
        <f aca="false">L422&amp;M422</f>
        <v>奈良県曽爾村</v>
      </c>
      <c r="O422" s="861" t="n">
        <v>10.21</v>
      </c>
      <c r="P422" s="861" t="n">
        <v>10.17</v>
      </c>
      <c r="Q422" s="883" t="n">
        <v>10.14</v>
      </c>
      <c r="R422" s="826"/>
      <c r="S422" s="826"/>
    </row>
    <row r="423" s="825" customFormat="true" ht="13" hidden="false" customHeight="false" outlineLevel="0" collapsed="false">
      <c r="E423" s="135"/>
      <c r="G423" s="858" t="s">
        <v>567</v>
      </c>
      <c r="H423" s="858" t="s">
        <v>1188</v>
      </c>
      <c r="J423" s="859" t="s">
        <v>1182</v>
      </c>
      <c r="K423" s="860" t="n">
        <v>0.03</v>
      </c>
      <c r="L423" s="861" t="s">
        <v>652</v>
      </c>
      <c r="M423" s="861" t="s">
        <v>1464</v>
      </c>
      <c r="N423" s="862" t="str">
        <f aca="false">L423&amp;M423</f>
        <v>奈良県明日香村</v>
      </c>
      <c r="O423" s="861" t="n">
        <v>10.21</v>
      </c>
      <c r="P423" s="861" t="n">
        <v>10.17</v>
      </c>
      <c r="Q423" s="883" t="n">
        <v>10.14</v>
      </c>
      <c r="R423" s="826"/>
      <c r="S423" s="826"/>
    </row>
    <row r="424" s="825" customFormat="true" ht="13" hidden="false" customHeight="false" outlineLevel="0" collapsed="false">
      <c r="E424" s="135"/>
      <c r="G424" s="858" t="s">
        <v>567</v>
      </c>
      <c r="H424" s="858" t="s">
        <v>1465</v>
      </c>
      <c r="J424" s="859" t="s">
        <v>1182</v>
      </c>
      <c r="K424" s="860" t="n">
        <v>0.03</v>
      </c>
      <c r="L424" s="861" t="s">
        <v>652</v>
      </c>
      <c r="M424" s="861" t="s">
        <v>1466</v>
      </c>
      <c r="N424" s="862" t="str">
        <f aca="false">L424&amp;M424</f>
        <v>奈良県上牧町</v>
      </c>
      <c r="O424" s="861" t="n">
        <v>10.21</v>
      </c>
      <c r="P424" s="861" t="n">
        <v>10.17</v>
      </c>
      <c r="Q424" s="883" t="n">
        <v>10.14</v>
      </c>
      <c r="R424" s="826"/>
      <c r="S424" s="826"/>
    </row>
    <row r="425" s="825" customFormat="true" ht="13" hidden="false" customHeight="false" outlineLevel="0" collapsed="false">
      <c r="E425" s="135"/>
      <c r="G425" s="858" t="s">
        <v>567</v>
      </c>
      <c r="H425" s="858" t="s">
        <v>1467</v>
      </c>
      <c r="J425" s="859" t="s">
        <v>1182</v>
      </c>
      <c r="K425" s="860" t="n">
        <v>0.03</v>
      </c>
      <c r="L425" s="861" t="s">
        <v>652</v>
      </c>
      <c r="M425" s="861" t="s">
        <v>1468</v>
      </c>
      <c r="N425" s="862" t="str">
        <f aca="false">L425&amp;M425</f>
        <v>奈良県王寺町</v>
      </c>
      <c r="O425" s="861" t="n">
        <v>10.21</v>
      </c>
      <c r="P425" s="861" t="n">
        <v>10.17</v>
      </c>
      <c r="Q425" s="883" t="n">
        <v>10.14</v>
      </c>
      <c r="R425" s="826"/>
      <c r="S425" s="826"/>
    </row>
    <row r="426" s="825" customFormat="true" ht="13" hidden="false" customHeight="false" outlineLevel="0" collapsed="false">
      <c r="E426" s="135"/>
      <c r="G426" s="858" t="s">
        <v>567</v>
      </c>
      <c r="H426" s="858" t="s">
        <v>1469</v>
      </c>
      <c r="J426" s="859" t="s">
        <v>1182</v>
      </c>
      <c r="K426" s="860" t="n">
        <v>0.03</v>
      </c>
      <c r="L426" s="861" t="s">
        <v>652</v>
      </c>
      <c r="M426" s="861" t="s">
        <v>1470</v>
      </c>
      <c r="N426" s="862" t="str">
        <f aca="false">L426&amp;M426</f>
        <v>奈良県広陵町</v>
      </c>
      <c r="O426" s="861" t="n">
        <v>10.21</v>
      </c>
      <c r="P426" s="861" t="n">
        <v>10.17</v>
      </c>
      <c r="Q426" s="883" t="n">
        <v>10.14</v>
      </c>
      <c r="R426" s="826"/>
      <c r="S426" s="826"/>
    </row>
    <row r="427" s="825" customFormat="true" ht="13" hidden="false" customHeight="false" outlineLevel="0" collapsed="false">
      <c r="E427" s="135"/>
      <c r="G427" s="858" t="s">
        <v>567</v>
      </c>
      <c r="H427" s="858" t="s">
        <v>1190</v>
      </c>
      <c r="J427" s="859" t="s">
        <v>1182</v>
      </c>
      <c r="K427" s="860" t="n">
        <v>0.03</v>
      </c>
      <c r="L427" s="861" t="s">
        <v>652</v>
      </c>
      <c r="M427" s="861" t="s">
        <v>1471</v>
      </c>
      <c r="N427" s="862" t="str">
        <f aca="false">L427&amp;M427</f>
        <v>奈良県河合町</v>
      </c>
      <c r="O427" s="861" t="n">
        <v>10.21</v>
      </c>
      <c r="P427" s="861" t="n">
        <v>10.17</v>
      </c>
      <c r="Q427" s="883" t="n">
        <v>10.14</v>
      </c>
      <c r="R427" s="826"/>
      <c r="S427" s="826"/>
    </row>
    <row r="428" s="825" customFormat="true" ht="13" hidden="false" customHeight="false" outlineLevel="0" collapsed="false">
      <c r="E428" s="135"/>
      <c r="G428" s="858" t="s">
        <v>567</v>
      </c>
      <c r="H428" s="858" t="s">
        <v>808</v>
      </c>
      <c r="J428" s="859" t="s">
        <v>1182</v>
      </c>
      <c r="K428" s="860" t="n">
        <v>0.03</v>
      </c>
      <c r="L428" s="861" t="s">
        <v>670</v>
      </c>
      <c r="M428" s="861" t="s">
        <v>1472</v>
      </c>
      <c r="N428" s="862" t="str">
        <f aca="false">L428&amp;M428</f>
        <v>岡山県岡山市</v>
      </c>
      <c r="O428" s="861" t="n">
        <v>10.21</v>
      </c>
      <c r="P428" s="861" t="n">
        <v>10.17</v>
      </c>
      <c r="Q428" s="883" t="n">
        <v>10.14</v>
      </c>
      <c r="R428" s="826"/>
      <c r="S428" s="826"/>
    </row>
    <row r="429" s="825" customFormat="true" ht="13" hidden="false" customHeight="false" outlineLevel="0" collapsed="false">
      <c r="E429" s="135"/>
      <c r="G429" s="858" t="s">
        <v>567</v>
      </c>
      <c r="H429" s="858" t="s">
        <v>751</v>
      </c>
      <c r="J429" s="859" t="s">
        <v>1182</v>
      </c>
      <c r="K429" s="860" t="n">
        <v>0.03</v>
      </c>
      <c r="L429" s="861" t="s">
        <v>674</v>
      </c>
      <c r="M429" s="861" t="s">
        <v>1473</v>
      </c>
      <c r="N429" s="862" t="str">
        <f aca="false">L429&amp;M429</f>
        <v>広島県東広島市</v>
      </c>
      <c r="O429" s="861" t="n">
        <v>10.21</v>
      </c>
      <c r="P429" s="861" t="n">
        <v>10.17</v>
      </c>
      <c r="Q429" s="883" t="n">
        <v>10.14</v>
      </c>
      <c r="R429" s="826"/>
      <c r="S429" s="826"/>
    </row>
    <row r="430" s="825" customFormat="true" ht="13" hidden="false" customHeight="false" outlineLevel="0" collapsed="false">
      <c r="E430" s="135"/>
      <c r="G430" s="858" t="s">
        <v>567</v>
      </c>
      <c r="H430" s="858" t="s">
        <v>810</v>
      </c>
      <c r="J430" s="859" t="s">
        <v>1182</v>
      </c>
      <c r="K430" s="860" t="n">
        <v>0.03</v>
      </c>
      <c r="L430" s="861" t="s">
        <v>674</v>
      </c>
      <c r="M430" s="861" t="s">
        <v>1474</v>
      </c>
      <c r="N430" s="862" t="str">
        <f aca="false">L430&amp;M430</f>
        <v>広島県廿日市市</v>
      </c>
      <c r="O430" s="861" t="n">
        <v>10.21</v>
      </c>
      <c r="P430" s="861" t="n">
        <v>10.17</v>
      </c>
      <c r="Q430" s="883" t="n">
        <v>10.14</v>
      </c>
      <c r="R430" s="826"/>
      <c r="S430" s="826"/>
    </row>
    <row r="431" s="825" customFormat="true" ht="13" hidden="false" customHeight="false" outlineLevel="0" collapsed="false">
      <c r="E431" s="135"/>
      <c r="G431" s="858" t="s">
        <v>567</v>
      </c>
      <c r="H431" s="858" t="s">
        <v>1192</v>
      </c>
      <c r="J431" s="859" t="s">
        <v>1182</v>
      </c>
      <c r="K431" s="860" t="n">
        <v>0.03</v>
      </c>
      <c r="L431" s="861" t="s">
        <v>674</v>
      </c>
      <c r="M431" s="861" t="s">
        <v>1475</v>
      </c>
      <c r="N431" s="862" t="str">
        <f aca="false">L431&amp;M431</f>
        <v>広島県海田町</v>
      </c>
      <c r="O431" s="861" t="n">
        <v>10.21</v>
      </c>
      <c r="P431" s="861" t="n">
        <v>10.17</v>
      </c>
      <c r="Q431" s="883" t="n">
        <v>10.14</v>
      </c>
      <c r="R431" s="826"/>
      <c r="S431" s="826"/>
    </row>
    <row r="432" s="825" customFormat="true" ht="13" hidden="false" customHeight="false" outlineLevel="0" collapsed="false">
      <c r="E432" s="135"/>
      <c r="G432" s="858" t="s">
        <v>567</v>
      </c>
      <c r="H432" s="858" t="s">
        <v>1476</v>
      </c>
      <c r="J432" s="859" t="s">
        <v>1182</v>
      </c>
      <c r="K432" s="860" t="n">
        <v>0.03</v>
      </c>
      <c r="L432" s="861" t="s">
        <v>674</v>
      </c>
      <c r="M432" s="861" t="s">
        <v>1477</v>
      </c>
      <c r="N432" s="862" t="str">
        <f aca="false">L432&amp;M432</f>
        <v>広島県坂町</v>
      </c>
      <c r="O432" s="861" t="n">
        <v>10.21</v>
      </c>
      <c r="P432" s="861" t="n">
        <v>10.17</v>
      </c>
      <c r="Q432" s="883" t="n">
        <v>10.14</v>
      </c>
      <c r="R432" s="826"/>
      <c r="S432" s="826"/>
    </row>
    <row r="433" s="825" customFormat="true" ht="13" hidden="false" customHeight="false" outlineLevel="0" collapsed="false">
      <c r="E433" s="135"/>
      <c r="G433" s="858" t="s">
        <v>567</v>
      </c>
      <c r="H433" s="858" t="s">
        <v>1478</v>
      </c>
      <c r="J433" s="859" t="s">
        <v>1182</v>
      </c>
      <c r="K433" s="860" t="n">
        <v>0.03</v>
      </c>
      <c r="L433" s="861" t="s">
        <v>679</v>
      </c>
      <c r="M433" s="861" t="s">
        <v>1479</v>
      </c>
      <c r="N433" s="862" t="str">
        <f aca="false">L433&amp;M433</f>
        <v>山口県周南市</v>
      </c>
      <c r="O433" s="861" t="n">
        <v>10.21</v>
      </c>
      <c r="P433" s="861" t="n">
        <v>10.17</v>
      </c>
      <c r="Q433" s="883" t="n">
        <v>10.14</v>
      </c>
      <c r="R433" s="826"/>
      <c r="S433" s="826"/>
    </row>
    <row r="434" s="825" customFormat="true" ht="13" hidden="false" customHeight="false" outlineLevel="0" collapsed="false">
      <c r="E434" s="135"/>
      <c r="G434" s="858" t="s">
        <v>567</v>
      </c>
      <c r="H434" s="858" t="s">
        <v>812</v>
      </c>
      <c r="J434" s="859" t="s">
        <v>1182</v>
      </c>
      <c r="K434" s="860" t="n">
        <v>0.03</v>
      </c>
      <c r="L434" s="861" t="s">
        <v>685</v>
      </c>
      <c r="M434" s="861" t="s">
        <v>1480</v>
      </c>
      <c r="N434" s="862" t="str">
        <f aca="false">L434&amp;M434</f>
        <v>徳島県徳島市</v>
      </c>
      <c r="O434" s="861" t="n">
        <v>10.21</v>
      </c>
      <c r="P434" s="861" t="n">
        <v>10.17</v>
      </c>
      <c r="Q434" s="883" t="n">
        <v>10.14</v>
      </c>
      <c r="R434" s="826"/>
      <c r="S434" s="826"/>
    </row>
    <row r="435" s="825" customFormat="true" ht="13" hidden="false" customHeight="false" outlineLevel="0" collapsed="false">
      <c r="E435" s="135"/>
      <c r="G435" s="858" t="s">
        <v>567</v>
      </c>
      <c r="H435" s="858" t="s">
        <v>1481</v>
      </c>
      <c r="J435" s="859" t="s">
        <v>1182</v>
      </c>
      <c r="K435" s="860" t="n">
        <v>0.03</v>
      </c>
      <c r="L435" s="861" t="s">
        <v>689</v>
      </c>
      <c r="M435" s="861" t="s">
        <v>1482</v>
      </c>
      <c r="N435" s="862" t="str">
        <f aca="false">L435&amp;M435</f>
        <v>香川県高松市</v>
      </c>
      <c r="O435" s="861" t="n">
        <v>10.21</v>
      </c>
      <c r="P435" s="861" t="n">
        <v>10.17</v>
      </c>
      <c r="Q435" s="883" t="n">
        <v>10.14</v>
      </c>
      <c r="R435" s="826"/>
      <c r="S435" s="826"/>
    </row>
    <row r="436" s="825" customFormat="true" ht="13" hidden="false" customHeight="false" outlineLevel="0" collapsed="false">
      <c r="E436" s="135"/>
      <c r="G436" s="858" t="s">
        <v>567</v>
      </c>
      <c r="H436" s="858" t="s">
        <v>1194</v>
      </c>
      <c r="J436" s="859" t="s">
        <v>1182</v>
      </c>
      <c r="K436" s="860" t="n">
        <v>0.03</v>
      </c>
      <c r="L436" s="861" t="s">
        <v>702</v>
      </c>
      <c r="M436" s="861" t="s">
        <v>1483</v>
      </c>
      <c r="N436" s="862" t="str">
        <f aca="false">L436&amp;M436</f>
        <v>福岡県北九州市</v>
      </c>
      <c r="O436" s="861" t="n">
        <v>10.21</v>
      </c>
      <c r="P436" s="861" t="n">
        <v>10.17</v>
      </c>
      <c r="Q436" s="883" t="n">
        <v>10.14</v>
      </c>
      <c r="R436" s="826"/>
      <c r="S436" s="826"/>
    </row>
    <row r="437" s="825" customFormat="true" ht="13" hidden="false" customHeight="false" outlineLevel="0" collapsed="false">
      <c r="E437" s="135"/>
      <c r="G437" s="858" t="s">
        <v>567</v>
      </c>
      <c r="H437" s="858" t="s">
        <v>1196</v>
      </c>
      <c r="J437" s="859" t="s">
        <v>1182</v>
      </c>
      <c r="K437" s="860" t="n">
        <v>0.03</v>
      </c>
      <c r="L437" s="861" t="s">
        <v>702</v>
      </c>
      <c r="M437" s="861" t="s">
        <v>1484</v>
      </c>
      <c r="N437" s="862" t="str">
        <f aca="false">L437&amp;M437</f>
        <v>福岡県飯塚市</v>
      </c>
      <c r="O437" s="861" t="n">
        <v>10.21</v>
      </c>
      <c r="P437" s="861" t="n">
        <v>10.17</v>
      </c>
      <c r="Q437" s="883" t="n">
        <v>10.14</v>
      </c>
      <c r="R437" s="826"/>
      <c r="S437" s="826"/>
    </row>
    <row r="438" s="825" customFormat="true" ht="13" hidden="false" customHeight="false" outlineLevel="0" collapsed="false">
      <c r="E438" s="135"/>
      <c r="G438" s="858" t="s">
        <v>567</v>
      </c>
      <c r="H438" s="858" t="s">
        <v>1198</v>
      </c>
      <c r="J438" s="859" t="s">
        <v>1182</v>
      </c>
      <c r="K438" s="860" t="n">
        <v>0.03</v>
      </c>
      <c r="L438" s="861" t="s">
        <v>702</v>
      </c>
      <c r="M438" s="861" t="s">
        <v>1485</v>
      </c>
      <c r="N438" s="862" t="str">
        <f aca="false">L438&amp;M438</f>
        <v>福岡県筑紫野市</v>
      </c>
      <c r="O438" s="861" t="n">
        <v>10.21</v>
      </c>
      <c r="P438" s="861" t="n">
        <v>10.17</v>
      </c>
      <c r="Q438" s="883" t="n">
        <v>10.14</v>
      </c>
      <c r="R438" s="826"/>
      <c r="S438" s="826"/>
    </row>
    <row r="439" s="825" customFormat="true" ht="13" hidden="false" customHeight="false" outlineLevel="0" collapsed="false">
      <c r="E439" s="135"/>
      <c r="G439" s="858" t="s">
        <v>567</v>
      </c>
      <c r="H439" s="858" t="s">
        <v>1200</v>
      </c>
      <c r="J439" s="859" t="s">
        <v>1182</v>
      </c>
      <c r="K439" s="860" t="n">
        <v>0.03</v>
      </c>
      <c r="L439" s="861" t="s">
        <v>702</v>
      </c>
      <c r="M439" s="861" t="s">
        <v>1486</v>
      </c>
      <c r="N439" s="862" t="str">
        <f aca="false">L439&amp;M439</f>
        <v>福岡県古賀市</v>
      </c>
      <c r="O439" s="861" t="n">
        <v>10.21</v>
      </c>
      <c r="P439" s="861" t="n">
        <v>10.17</v>
      </c>
      <c r="Q439" s="883" t="n">
        <v>10.14</v>
      </c>
      <c r="R439" s="826"/>
      <c r="S439" s="826"/>
    </row>
    <row r="440" s="825" customFormat="true" ht="13.5" hidden="false" customHeight="false" outlineLevel="0" collapsed="false">
      <c r="E440" s="135"/>
      <c r="G440" s="858" t="s">
        <v>567</v>
      </c>
      <c r="H440" s="858" t="s">
        <v>1487</v>
      </c>
      <c r="J440" s="876" t="s">
        <v>1182</v>
      </c>
      <c r="K440" s="877" t="n">
        <v>0.03</v>
      </c>
      <c r="L440" s="878" t="s">
        <v>711</v>
      </c>
      <c r="M440" s="878" t="s">
        <v>1488</v>
      </c>
      <c r="N440" s="879" t="str">
        <f aca="false">L440&amp;M440</f>
        <v>長崎県長崎市</v>
      </c>
      <c r="O440" s="878" t="n">
        <v>10.21</v>
      </c>
      <c r="P440" s="878" t="n">
        <v>10.17</v>
      </c>
      <c r="Q440" s="885" t="n">
        <v>10.14</v>
      </c>
      <c r="R440" s="826"/>
      <c r="S440" s="826"/>
    </row>
    <row r="441" s="825" customFormat="true" ht="13.5" hidden="false" customHeight="false" outlineLevel="0" collapsed="false">
      <c r="E441" s="135"/>
      <c r="G441" s="858" t="s">
        <v>567</v>
      </c>
      <c r="H441" s="858" t="s">
        <v>1489</v>
      </c>
      <c r="J441" s="831" t="s">
        <v>1490</v>
      </c>
      <c r="K441" s="834" t="n">
        <v>0</v>
      </c>
      <c r="L441" s="833"/>
      <c r="M441" s="833"/>
      <c r="N441" s="833" t="str">
        <f aca="false">L441&amp;M441</f>
        <v/>
      </c>
      <c r="O441" s="898"/>
      <c r="P441" s="898"/>
      <c r="Q441" s="899"/>
      <c r="R441" s="826"/>
      <c r="S441" s="826"/>
    </row>
    <row r="442" customFormat="false" ht="13" hidden="false" customHeight="false" outlineLevel="0" collapsed="false">
      <c r="E442" s="135"/>
      <c r="G442" s="858" t="s">
        <v>567</v>
      </c>
      <c r="H442" s="858" t="s">
        <v>1491</v>
      </c>
      <c r="J442" s="826"/>
      <c r="K442" s="826"/>
      <c r="L442" s="826"/>
      <c r="T442" s="825"/>
      <c r="U442" s="825"/>
      <c r="V442" s="825"/>
      <c r="W442" s="825"/>
      <c r="X442" s="825"/>
    </row>
    <row r="443" customFormat="false" ht="13" hidden="false" customHeight="false" outlineLevel="0" collapsed="false">
      <c r="E443" s="135"/>
      <c r="G443" s="858" t="s">
        <v>567</v>
      </c>
      <c r="H443" s="858" t="s">
        <v>1492</v>
      </c>
      <c r="J443" s="826"/>
      <c r="K443" s="826"/>
      <c r="L443" s="826"/>
      <c r="T443" s="825"/>
      <c r="U443" s="825"/>
      <c r="V443" s="825"/>
      <c r="W443" s="825"/>
      <c r="X443" s="825"/>
    </row>
    <row r="444" customFormat="false" ht="13" hidden="false" customHeight="false" outlineLevel="0" collapsed="false">
      <c r="E444" s="135"/>
      <c r="G444" s="858" t="s">
        <v>567</v>
      </c>
      <c r="H444" s="858" t="s">
        <v>1493</v>
      </c>
      <c r="J444" s="826"/>
      <c r="K444" s="826"/>
      <c r="L444" s="826"/>
      <c r="T444" s="825"/>
      <c r="U444" s="825"/>
      <c r="V444" s="825"/>
      <c r="W444" s="825"/>
      <c r="X444" s="825"/>
    </row>
    <row r="445" customFormat="false" ht="13" hidden="false" customHeight="false" outlineLevel="0" collapsed="false">
      <c r="E445" s="135"/>
      <c r="G445" s="858" t="s">
        <v>567</v>
      </c>
      <c r="H445" s="858" t="s">
        <v>1202</v>
      </c>
      <c r="J445" s="826"/>
      <c r="K445" s="826"/>
      <c r="L445" s="826"/>
      <c r="T445" s="825"/>
      <c r="U445" s="825"/>
      <c r="V445" s="825"/>
      <c r="W445" s="825"/>
      <c r="X445" s="825"/>
    </row>
    <row r="446" customFormat="false" ht="13" hidden="false" customHeight="false" outlineLevel="0" collapsed="false">
      <c r="E446" s="135"/>
      <c r="G446" s="858" t="s">
        <v>567</v>
      </c>
      <c r="H446" s="858" t="s">
        <v>1494</v>
      </c>
      <c r="J446" s="826"/>
      <c r="K446" s="826"/>
      <c r="L446" s="826"/>
      <c r="T446" s="825"/>
      <c r="U446" s="825"/>
      <c r="V446" s="825"/>
      <c r="W446" s="825"/>
      <c r="X446" s="825"/>
    </row>
    <row r="447" customFormat="false" ht="13" hidden="false" customHeight="false" outlineLevel="0" collapsed="false">
      <c r="E447" s="135"/>
      <c r="G447" s="858" t="s">
        <v>567</v>
      </c>
      <c r="H447" s="858" t="s">
        <v>1495</v>
      </c>
      <c r="J447" s="826"/>
      <c r="K447" s="826"/>
      <c r="L447" s="826"/>
      <c r="T447" s="825"/>
      <c r="U447" s="825"/>
      <c r="V447" s="825"/>
      <c r="W447" s="825"/>
      <c r="X447" s="825"/>
    </row>
    <row r="448" customFormat="false" ht="13" hidden="false" customHeight="false" outlineLevel="0" collapsed="false">
      <c r="E448" s="135"/>
      <c r="G448" s="858" t="s">
        <v>567</v>
      </c>
      <c r="H448" s="858" t="s">
        <v>1204</v>
      </c>
      <c r="J448" s="826"/>
      <c r="K448" s="826"/>
      <c r="L448" s="826"/>
      <c r="T448" s="825"/>
      <c r="U448" s="825"/>
      <c r="V448" s="825"/>
      <c r="W448" s="825"/>
      <c r="X448" s="825"/>
    </row>
    <row r="449" customFormat="false" ht="13" hidden="false" customHeight="false" outlineLevel="0" collapsed="false">
      <c r="E449" s="135"/>
      <c r="G449" s="858" t="s">
        <v>567</v>
      </c>
      <c r="H449" s="858" t="s">
        <v>1496</v>
      </c>
      <c r="J449" s="826"/>
      <c r="K449" s="826"/>
      <c r="L449" s="826"/>
      <c r="T449" s="825"/>
      <c r="U449" s="825"/>
      <c r="V449" s="825"/>
      <c r="W449" s="825"/>
      <c r="X449" s="825"/>
    </row>
    <row r="450" customFormat="false" ht="13" hidden="false" customHeight="false" outlineLevel="0" collapsed="false">
      <c r="E450" s="135"/>
      <c r="G450" s="858" t="s">
        <v>567</v>
      </c>
      <c r="H450" s="858" t="s">
        <v>1497</v>
      </c>
      <c r="J450" s="826"/>
      <c r="K450" s="826"/>
      <c r="L450" s="826"/>
      <c r="T450" s="825"/>
      <c r="U450" s="825"/>
      <c r="V450" s="825"/>
      <c r="W450" s="825"/>
      <c r="X450" s="825"/>
    </row>
    <row r="451" customFormat="false" ht="13" hidden="false" customHeight="false" outlineLevel="0" collapsed="false">
      <c r="E451" s="135"/>
      <c r="G451" s="858" t="s">
        <v>567</v>
      </c>
      <c r="H451" s="858" t="s">
        <v>1498</v>
      </c>
      <c r="J451" s="826"/>
      <c r="K451" s="826"/>
      <c r="L451" s="826"/>
      <c r="T451" s="825"/>
      <c r="U451" s="825"/>
      <c r="V451" s="825"/>
      <c r="W451" s="825"/>
      <c r="X451" s="825"/>
    </row>
    <row r="452" customFormat="false" ht="13" hidden="false" customHeight="false" outlineLevel="0" collapsed="false">
      <c r="E452" s="135"/>
      <c r="G452" s="858" t="s">
        <v>567</v>
      </c>
      <c r="H452" s="858" t="s">
        <v>1499</v>
      </c>
      <c r="J452" s="826"/>
      <c r="K452" s="826"/>
      <c r="L452" s="826"/>
      <c r="T452" s="825"/>
      <c r="U452" s="825"/>
      <c r="V452" s="825"/>
      <c r="W452" s="825"/>
      <c r="X452" s="825"/>
    </row>
    <row r="453" customFormat="false" ht="13" hidden="false" customHeight="false" outlineLevel="0" collapsed="false">
      <c r="E453" s="135"/>
      <c r="G453" s="858" t="s">
        <v>567</v>
      </c>
      <c r="H453" s="858" t="s">
        <v>1206</v>
      </c>
      <c r="J453" s="826"/>
      <c r="K453" s="826"/>
      <c r="L453" s="826"/>
      <c r="T453" s="825"/>
      <c r="U453" s="825"/>
      <c r="V453" s="825"/>
      <c r="W453" s="825"/>
      <c r="X453" s="825"/>
    </row>
    <row r="454" customFormat="false" ht="13" hidden="false" customHeight="false" outlineLevel="0" collapsed="false">
      <c r="E454" s="135"/>
      <c r="G454" s="858" t="s">
        <v>567</v>
      </c>
      <c r="H454" s="858" t="s">
        <v>1208</v>
      </c>
      <c r="J454" s="826"/>
      <c r="K454" s="826"/>
      <c r="L454" s="826"/>
      <c r="T454" s="825"/>
      <c r="U454" s="825"/>
      <c r="V454" s="825"/>
      <c r="W454" s="825"/>
      <c r="X454" s="825"/>
    </row>
    <row r="455" customFormat="false" ht="13" hidden="false" customHeight="false" outlineLevel="0" collapsed="false">
      <c r="E455" s="135"/>
      <c r="G455" s="858" t="s">
        <v>567</v>
      </c>
      <c r="H455" s="858" t="s">
        <v>1210</v>
      </c>
      <c r="J455" s="826"/>
      <c r="K455" s="826"/>
      <c r="L455" s="826"/>
      <c r="T455" s="825"/>
      <c r="U455" s="825"/>
      <c r="V455" s="825"/>
      <c r="W455" s="825"/>
      <c r="X455" s="825"/>
    </row>
    <row r="456" customFormat="false" ht="13" hidden="false" customHeight="false" outlineLevel="0" collapsed="false">
      <c r="E456" s="135"/>
      <c r="G456" s="858" t="s">
        <v>567</v>
      </c>
      <c r="H456" s="858" t="s">
        <v>1212</v>
      </c>
      <c r="J456" s="826"/>
      <c r="K456" s="826"/>
      <c r="L456" s="826"/>
      <c r="T456" s="825"/>
      <c r="U456" s="825"/>
      <c r="V456" s="825"/>
      <c r="W456" s="825"/>
      <c r="X456" s="825"/>
    </row>
    <row r="457" customFormat="false" ht="13" hidden="false" customHeight="false" outlineLevel="0" collapsed="false">
      <c r="E457" s="135"/>
      <c r="G457" s="858" t="s">
        <v>567</v>
      </c>
      <c r="H457" s="858" t="s">
        <v>1214</v>
      </c>
      <c r="J457" s="826"/>
      <c r="K457" s="826"/>
      <c r="L457" s="826"/>
      <c r="T457" s="825"/>
      <c r="U457" s="825"/>
      <c r="V457" s="825"/>
      <c r="W457" s="825"/>
      <c r="X457" s="825"/>
    </row>
    <row r="458" customFormat="false" ht="13" hidden="false" customHeight="false" outlineLevel="0" collapsed="false">
      <c r="E458" s="135"/>
      <c r="G458" s="858" t="s">
        <v>567</v>
      </c>
      <c r="H458" s="858" t="s">
        <v>913</v>
      </c>
      <c r="J458" s="826"/>
      <c r="K458" s="826"/>
      <c r="L458" s="826"/>
      <c r="T458" s="825"/>
      <c r="U458" s="825"/>
      <c r="V458" s="825"/>
      <c r="W458" s="825"/>
      <c r="X458" s="825"/>
    </row>
    <row r="459" customFormat="false" ht="13" hidden="false" customHeight="false" outlineLevel="0" collapsed="false">
      <c r="E459" s="135"/>
      <c r="G459" s="858" t="s">
        <v>571</v>
      </c>
      <c r="H459" s="858" t="s">
        <v>915</v>
      </c>
      <c r="J459" s="826"/>
      <c r="K459" s="826"/>
      <c r="L459" s="826"/>
      <c r="T459" s="825"/>
      <c r="U459" s="825"/>
      <c r="V459" s="825"/>
      <c r="W459" s="825"/>
      <c r="X459" s="825"/>
    </row>
    <row r="460" customFormat="false" ht="13" hidden="false" customHeight="false" outlineLevel="0" collapsed="false">
      <c r="E460" s="135"/>
      <c r="G460" s="858" t="s">
        <v>571</v>
      </c>
      <c r="H460" s="858" t="s">
        <v>1500</v>
      </c>
      <c r="J460" s="826"/>
      <c r="K460" s="826"/>
      <c r="L460" s="826"/>
      <c r="T460" s="825"/>
      <c r="U460" s="825"/>
      <c r="V460" s="825"/>
      <c r="W460" s="825"/>
      <c r="X460" s="825"/>
    </row>
    <row r="461" customFormat="false" ht="13" hidden="false" customHeight="false" outlineLevel="0" collapsed="false">
      <c r="E461" s="135"/>
      <c r="G461" s="858" t="s">
        <v>571</v>
      </c>
      <c r="H461" s="858" t="s">
        <v>1216</v>
      </c>
      <c r="J461" s="826"/>
      <c r="K461" s="826"/>
      <c r="L461" s="826"/>
      <c r="T461" s="825"/>
      <c r="U461" s="825"/>
      <c r="V461" s="825"/>
      <c r="W461" s="825"/>
      <c r="X461" s="825"/>
    </row>
    <row r="462" customFormat="false" ht="13" hidden="false" customHeight="false" outlineLevel="0" collapsed="false">
      <c r="E462" s="135"/>
      <c r="G462" s="858" t="s">
        <v>571</v>
      </c>
      <c r="H462" s="858" t="s">
        <v>1501</v>
      </c>
      <c r="J462" s="826"/>
      <c r="K462" s="826"/>
      <c r="L462" s="826"/>
      <c r="T462" s="825"/>
      <c r="U462" s="825"/>
      <c r="V462" s="825"/>
      <c r="W462" s="825"/>
      <c r="X462" s="825"/>
    </row>
    <row r="463" customFormat="false" ht="13" hidden="false" customHeight="false" outlineLevel="0" collapsed="false">
      <c r="E463" s="135"/>
      <c r="G463" s="858" t="s">
        <v>571</v>
      </c>
      <c r="H463" s="858" t="s">
        <v>1218</v>
      </c>
      <c r="J463" s="826"/>
      <c r="K463" s="826"/>
      <c r="L463" s="826"/>
      <c r="T463" s="825"/>
      <c r="U463" s="825"/>
      <c r="V463" s="825"/>
      <c r="W463" s="825"/>
      <c r="X463" s="825"/>
    </row>
    <row r="464" customFormat="false" ht="13" hidden="false" customHeight="false" outlineLevel="0" collapsed="false">
      <c r="E464" s="135"/>
      <c r="G464" s="858" t="s">
        <v>571</v>
      </c>
      <c r="H464" s="858" t="s">
        <v>1220</v>
      </c>
      <c r="J464" s="826"/>
      <c r="K464" s="826"/>
      <c r="L464" s="826"/>
      <c r="T464" s="825"/>
      <c r="U464" s="825"/>
      <c r="V464" s="825"/>
      <c r="W464" s="825"/>
      <c r="X464" s="825"/>
    </row>
    <row r="465" customFormat="false" ht="13" hidden="false" customHeight="false" outlineLevel="0" collapsed="false">
      <c r="E465" s="135"/>
      <c r="G465" s="858" t="s">
        <v>571</v>
      </c>
      <c r="H465" s="858" t="s">
        <v>1222</v>
      </c>
      <c r="J465" s="826"/>
      <c r="K465" s="826"/>
      <c r="L465" s="826"/>
      <c r="T465" s="825"/>
      <c r="U465" s="825"/>
      <c r="V465" s="825"/>
      <c r="W465" s="825"/>
      <c r="X465" s="825"/>
    </row>
    <row r="466" customFormat="false" ht="13" hidden="false" customHeight="false" outlineLevel="0" collapsed="false">
      <c r="E466" s="135"/>
      <c r="G466" s="858" t="s">
        <v>571</v>
      </c>
      <c r="H466" s="858" t="s">
        <v>1224</v>
      </c>
      <c r="J466" s="826"/>
      <c r="K466" s="826"/>
      <c r="L466" s="826"/>
      <c r="T466" s="825"/>
      <c r="U466" s="825"/>
      <c r="V466" s="825"/>
      <c r="W466" s="825"/>
      <c r="X466" s="825"/>
    </row>
    <row r="467" customFormat="false" ht="13" hidden="false" customHeight="false" outlineLevel="0" collapsed="false">
      <c r="E467" s="135"/>
      <c r="G467" s="858" t="s">
        <v>571</v>
      </c>
      <c r="H467" s="858" t="s">
        <v>1226</v>
      </c>
      <c r="J467" s="826"/>
      <c r="K467" s="826"/>
      <c r="L467" s="826"/>
      <c r="T467" s="825"/>
      <c r="U467" s="825"/>
      <c r="V467" s="825"/>
      <c r="W467" s="825"/>
      <c r="X467" s="825"/>
    </row>
    <row r="468" customFormat="false" ht="13" hidden="false" customHeight="false" outlineLevel="0" collapsed="false">
      <c r="E468" s="135"/>
      <c r="G468" s="858" t="s">
        <v>571</v>
      </c>
      <c r="H468" s="858" t="s">
        <v>1502</v>
      </c>
      <c r="J468" s="826"/>
      <c r="K468" s="826"/>
      <c r="L468" s="826"/>
      <c r="T468" s="825"/>
      <c r="U468" s="825"/>
      <c r="V468" s="825"/>
      <c r="W468" s="825"/>
      <c r="X468" s="825"/>
    </row>
    <row r="469" customFormat="false" ht="13" hidden="false" customHeight="false" outlineLevel="0" collapsed="false">
      <c r="E469" s="135"/>
      <c r="G469" s="858" t="s">
        <v>571</v>
      </c>
      <c r="H469" s="858" t="s">
        <v>1503</v>
      </c>
      <c r="J469" s="826"/>
      <c r="K469" s="826"/>
      <c r="L469" s="826"/>
      <c r="T469" s="825"/>
      <c r="U469" s="825"/>
      <c r="V469" s="825"/>
      <c r="W469" s="825"/>
      <c r="X469" s="825"/>
    </row>
    <row r="470" customFormat="false" ht="13" hidden="false" customHeight="false" outlineLevel="0" collapsed="false">
      <c r="E470" s="135"/>
      <c r="G470" s="858" t="s">
        <v>571</v>
      </c>
      <c r="H470" s="858" t="s">
        <v>1228</v>
      </c>
      <c r="J470" s="826"/>
      <c r="K470" s="826"/>
      <c r="L470" s="826"/>
      <c r="T470" s="825"/>
      <c r="U470" s="825"/>
      <c r="V470" s="825"/>
      <c r="W470" s="825"/>
      <c r="X470" s="825"/>
    </row>
    <row r="471" customFormat="false" ht="13" hidden="false" customHeight="false" outlineLevel="0" collapsed="false">
      <c r="E471" s="135"/>
      <c r="G471" s="858" t="s">
        <v>571</v>
      </c>
      <c r="H471" s="858" t="s">
        <v>1504</v>
      </c>
      <c r="J471" s="826"/>
      <c r="K471" s="826"/>
      <c r="L471" s="826"/>
      <c r="T471" s="825"/>
      <c r="U471" s="825"/>
      <c r="V471" s="825"/>
      <c r="W471" s="825"/>
      <c r="X471" s="825"/>
    </row>
    <row r="472" customFormat="false" ht="13" hidden="false" customHeight="false" outlineLevel="0" collapsed="false">
      <c r="E472" s="135"/>
      <c r="G472" s="858" t="s">
        <v>571</v>
      </c>
      <c r="H472" s="858" t="s">
        <v>917</v>
      </c>
      <c r="J472" s="826"/>
      <c r="K472" s="826"/>
      <c r="L472" s="826"/>
      <c r="T472" s="825"/>
      <c r="U472" s="825"/>
      <c r="V472" s="825"/>
      <c r="W472" s="825"/>
      <c r="X472" s="825"/>
    </row>
    <row r="473" customFormat="false" ht="13" hidden="false" customHeight="false" outlineLevel="0" collapsed="false">
      <c r="E473" s="135"/>
      <c r="G473" s="858" t="s">
        <v>571</v>
      </c>
      <c r="H473" s="858" t="s">
        <v>1505</v>
      </c>
      <c r="J473" s="826"/>
      <c r="K473" s="826"/>
      <c r="L473" s="826"/>
      <c r="T473" s="825"/>
      <c r="U473" s="825"/>
      <c r="V473" s="825"/>
      <c r="W473" s="825"/>
      <c r="X473" s="825"/>
    </row>
    <row r="474" customFormat="false" ht="13" hidden="false" customHeight="false" outlineLevel="0" collapsed="false">
      <c r="E474" s="135"/>
      <c r="G474" s="858" t="s">
        <v>571</v>
      </c>
      <c r="H474" s="858" t="s">
        <v>1506</v>
      </c>
      <c r="J474" s="826"/>
      <c r="K474" s="826"/>
      <c r="L474" s="826"/>
      <c r="T474" s="825"/>
      <c r="U474" s="825"/>
      <c r="V474" s="825"/>
      <c r="W474" s="825"/>
      <c r="X474" s="825"/>
    </row>
    <row r="475" customFormat="false" ht="13" hidden="false" customHeight="false" outlineLevel="0" collapsed="false">
      <c r="E475" s="135"/>
      <c r="G475" s="858" t="s">
        <v>571</v>
      </c>
      <c r="H475" s="858" t="s">
        <v>1507</v>
      </c>
      <c r="J475" s="826"/>
      <c r="K475" s="826"/>
      <c r="L475" s="826"/>
      <c r="T475" s="825"/>
      <c r="U475" s="825"/>
      <c r="V475" s="825"/>
      <c r="W475" s="825"/>
      <c r="X475" s="825"/>
    </row>
    <row r="476" customFormat="false" ht="13" hidden="false" customHeight="false" outlineLevel="0" collapsed="false">
      <c r="E476" s="135"/>
      <c r="G476" s="858" t="s">
        <v>571</v>
      </c>
      <c r="H476" s="858" t="s">
        <v>1508</v>
      </c>
      <c r="J476" s="826"/>
      <c r="K476" s="826"/>
      <c r="L476" s="826"/>
      <c r="T476" s="825"/>
      <c r="U476" s="825"/>
      <c r="V476" s="825"/>
      <c r="W476" s="825"/>
      <c r="X476" s="825"/>
    </row>
    <row r="477" customFormat="false" ht="13" hidden="false" customHeight="false" outlineLevel="0" collapsed="false">
      <c r="E477" s="135"/>
      <c r="G477" s="858" t="s">
        <v>571</v>
      </c>
      <c r="H477" s="858" t="s">
        <v>1509</v>
      </c>
      <c r="J477" s="826"/>
      <c r="K477" s="826"/>
      <c r="L477" s="826"/>
      <c r="T477" s="825"/>
      <c r="U477" s="825"/>
      <c r="V477" s="825"/>
      <c r="W477" s="825"/>
      <c r="X477" s="825"/>
    </row>
    <row r="478" customFormat="false" ht="13" hidden="false" customHeight="false" outlineLevel="0" collapsed="false">
      <c r="E478" s="135"/>
      <c r="G478" s="858" t="s">
        <v>571</v>
      </c>
      <c r="H478" s="858" t="s">
        <v>1230</v>
      </c>
      <c r="J478" s="826"/>
      <c r="K478" s="826"/>
      <c r="L478" s="826"/>
      <c r="T478" s="825"/>
      <c r="U478" s="825"/>
      <c r="V478" s="825"/>
      <c r="W478" s="825"/>
      <c r="X478" s="825"/>
    </row>
    <row r="479" customFormat="false" ht="13" hidden="false" customHeight="false" outlineLevel="0" collapsed="false">
      <c r="E479" s="135"/>
      <c r="G479" s="858" t="s">
        <v>571</v>
      </c>
      <c r="H479" s="858" t="s">
        <v>919</v>
      </c>
      <c r="J479" s="826"/>
      <c r="K479" s="826"/>
      <c r="L479" s="826"/>
      <c r="T479" s="825"/>
      <c r="U479" s="825"/>
      <c r="V479" s="825"/>
      <c r="W479" s="825"/>
      <c r="X479" s="825"/>
    </row>
    <row r="480" customFormat="false" ht="13" hidden="false" customHeight="false" outlineLevel="0" collapsed="false">
      <c r="E480" s="135"/>
      <c r="G480" s="858" t="s">
        <v>571</v>
      </c>
      <c r="H480" s="858" t="s">
        <v>1510</v>
      </c>
      <c r="J480" s="826"/>
      <c r="K480" s="826"/>
      <c r="L480" s="826"/>
      <c r="T480" s="825"/>
      <c r="U480" s="825"/>
      <c r="V480" s="825"/>
      <c r="W480" s="825"/>
      <c r="X480" s="825"/>
    </row>
    <row r="481" customFormat="false" ht="13" hidden="false" customHeight="false" outlineLevel="0" collapsed="false">
      <c r="E481" s="135"/>
      <c r="G481" s="858" t="s">
        <v>571</v>
      </c>
      <c r="H481" s="858" t="s">
        <v>1511</v>
      </c>
      <c r="J481" s="826"/>
      <c r="K481" s="826"/>
      <c r="L481" s="826"/>
      <c r="T481" s="825"/>
      <c r="U481" s="825"/>
      <c r="V481" s="825"/>
      <c r="W481" s="825"/>
      <c r="X481" s="825"/>
    </row>
    <row r="482" customFormat="false" ht="13" hidden="false" customHeight="false" outlineLevel="0" collapsed="false">
      <c r="E482" s="135"/>
      <c r="G482" s="858" t="s">
        <v>571</v>
      </c>
      <c r="H482" s="858" t="s">
        <v>1512</v>
      </c>
      <c r="J482" s="826"/>
      <c r="K482" s="826"/>
      <c r="L482" s="826"/>
      <c r="T482" s="825"/>
      <c r="U482" s="825"/>
      <c r="V482" s="825"/>
      <c r="W482" s="825"/>
      <c r="X482" s="825"/>
    </row>
    <row r="483" customFormat="false" ht="13" hidden="false" customHeight="false" outlineLevel="0" collapsed="false">
      <c r="E483" s="135"/>
      <c r="G483" s="858" t="s">
        <v>571</v>
      </c>
      <c r="H483" s="858" t="s">
        <v>1513</v>
      </c>
      <c r="J483" s="826"/>
      <c r="K483" s="826"/>
      <c r="L483" s="826"/>
      <c r="T483" s="825"/>
      <c r="U483" s="825"/>
      <c r="V483" s="825"/>
      <c r="W483" s="825"/>
      <c r="X483" s="825"/>
    </row>
    <row r="484" customFormat="false" ht="13" hidden="false" customHeight="false" outlineLevel="0" collapsed="false">
      <c r="E484" s="135"/>
      <c r="G484" s="858" t="s">
        <v>575</v>
      </c>
      <c r="H484" s="858" t="s">
        <v>1232</v>
      </c>
      <c r="J484" s="826"/>
      <c r="K484" s="826"/>
      <c r="L484" s="826"/>
      <c r="T484" s="825"/>
      <c r="U484" s="825"/>
      <c r="V484" s="825"/>
      <c r="W484" s="825"/>
      <c r="X484" s="825"/>
    </row>
    <row r="485" customFormat="false" ht="13" hidden="false" customHeight="false" outlineLevel="0" collapsed="false">
      <c r="E485" s="135"/>
      <c r="G485" s="858" t="s">
        <v>575</v>
      </c>
      <c r="H485" s="858" t="s">
        <v>921</v>
      </c>
      <c r="J485" s="826"/>
      <c r="K485" s="826"/>
      <c r="L485" s="826"/>
      <c r="T485" s="825"/>
      <c r="U485" s="825"/>
      <c r="V485" s="825"/>
      <c r="W485" s="825"/>
      <c r="X485" s="825"/>
    </row>
    <row r="486" customFormat="false" ht="13" hidden="false" customHeight="false" outlineLevel="0" collapsed="false">
      <c r="E486" s="135"/>
      <c r="G486" s="858" t="s">
        <v>575</v>
      </c>
      <c r="H486" s="858" t="s">
        <v>1514</v>
      </c>
      <c r="J486" s="826"/>
      <c r="K486" s="826"/>
      <c r="L486" s="826"/>
      <c r="T486" s="825"/>
      <c r="U486" s="825"/>
      <c r="V486" s="825"/>
      <c r="W486" s="825"/>
      <c r="X486" s="825"/>
    </row>
    <row r="487" customFormat="false" ht="13" hidden="false" customHeight="false" outlineLevel="0" collapsed="false">
      <c r="E487" s="135"/>
      <c r="G487" s="858" t="s">
        <v>575</v>
      </c>
      <c r="H487" s="858" t="s">
        <v>1234</v>
      </c>
      <c r="J487" s="826"/>
      <c r="K487" s="826"/>
      <c r="L487" s="826"/>
      <c r="T487" s="825"/>
      <c r="U487" s="825"/>
      <c r="V487" s="825"/>
      <c r="W487" s="825"/>
      <c r="X487" s="825"/>
    </row>
    <row r="488" customFormat="false" ht="13" hidden="false" customHeight="false" outlineLevel="0" collapsed="false">
      <c r="E488" s="135"/>
      <c r="G488" s="858" t="s">
        <v>575</v>
      </c>
      <c r="H488" s="858" t="s">
        <v>1236</v>
      </c>
      <c r="J488" s="826"/>
      <c r="K488" s="826"/>
      <c r="L488" s="826"/>
      <c r="T488" s="825"/>
      <c r="U488" s="825"/>
      <c r="V488" s="825"/>
      <c r="W488" s="825"/>
      <c r="X488" s="825"/>
    </row>
    <row r="489" customFormat="false" ht="13" hidden="false" customHeight="false" outlineLevel="0" collapsed="false">
      <c r="E489" s="135"/>
      <c r="G489" s="858" t="s">
        <v>575</v>
      </c>
      <c r="H489" s="858" t="s">
        <v>1515</v>
      </c>
      <c r="J489" s="826"/>
      <c r="K489" s="826"/>
      <c r="L489" s="826"/>
      <c r="T489" s="825"/>
      <c r="U489" s="825"/>
      <c r="V489" s="825"/>
      <c r="W489" s="825"/>
      <c r="X489" s="825"/>
    </row>
    <row r="490" customFormat="false" ht="13" hidden="false" customHeight="false" outlineLevel="0" collapsed="false">
      <c r="E490" s="135"/>
      <c r="G490" s="858" t="s">
        <v>575</v>
      </c>
      <c r="H490" s="858" t="s">
        <v>1516</v>
      </c>
      <c r="J490" s="826"/>
      <c r="K490" s="826"/>
      <c r="L490" s="826"/>
      <c r="T490" s="825"/>
      <c r="U490" s="825"/>
      <c r="V490" s="825"/>
      <c r="W490" s="825"/>
      <c r="X490" s="825"/>
    </row>
    <row r="491" customFormat="false" ht="13" hidden="false" customHeight="false" outlineLevel="0" collapsed="false">
      <c r="E491" s="135"/>
      <c r="G491" s="858" t="s">
        <v>575</v>
      </c>
      <c r="H491" s="858" t="s">
        <v>1238</v>
      </c>
      <c r="J491" s="826"/>
      <c r="K491" s="826"/>
      <c r="L491" s="826"/>
      <c r="T491" s="825"/>
      <c r="U491" s="825"/>
      <c r="V491" s="825"/>
      <c r="W491" s="825"/>
      <c r="X491" s="825"/>
    </row>
    <row r="492" customFormat="false" ht="13" hidden="false" customHeight="false" outlineLevel="0" collapsed="false">
      <c r="E492" s="135"/>
      <c r="G492" s="858" t="s">
        <v>575</v>
      </c>
      <c r="H492" s="858" t="s">
        <v>1517</v>
      </c>
      <c r="J492" s="826"/>
      <c r="K492" s="826"/>
      <c r="L492" s="826"/>
      <c r="T492" s="825"/>
      <c r="U492" s="825"/>
      <c r="V492" s="825"/>
      <c r="W492" s="825"/>
      <c r="X492" s="825"/>
    </row>
    <row r="493" customFormat="false" ht="13" hidden="false" customHeight="false" outlineLevel="0" collapsed="false">
      <c r="E493" s="135"/>
      <c r="G493" s="858" t="s">
        <v>575</v>
      </c>
      <c r="H493" s="858" t="s">
        <v>1518</v>
      </c>
      <c r="J493" s="826"/>
      <c r="K493" s="826"/>
      <c r="L493" s="826"/>
      <c r="T493" s="825"/>
      <c r="U493" s="825"/>
      <c r="V493" s="825"/>
      <c r="W493" s="825"/>
      <c r="X493" s="825"/>
    </row>
    <row r="494" customFormat="false" ht="13" hidden="false" customHeight="false" outlineLevel="0" collapsed="false">
      <c r="E494" s="135"/>
      <c r="G494" s="858" t="s">
        <v>575</v>
      </c>
      <c r="H494" s="858" t="s">
        <v>1519</v>
      </c>
      <c r="J494" s="826"/>
      <c r="K494" s="826"/>
      <c r="L494" s="826"/>
      <c r="T494" s="825"/>
      <c r="U494" s="825"/>
      <c r="V494" s="825"/>
      <c r="W494" s="825"/>
      <c r="X494" s="825"/>
    </row>
    <row r="495" customFormat="false" ht="13" hidden="false" customHeight="false" outlineLevel="0" collapsed="false">
      <c r="E495" s="135"/>
      <c r="G495" s="858" t="s">
        <v>575</v>
      </c>
      <c r="H495" s="858" t="s">
        <v>1520</v>
      </c>
      <c r="J495" s="826"/>
      <c r="K495" s="826"/>
      <c r="L495" s="826"/>
      <c r="T495" s="825"/>
      <c r="U495" s="825"/>
      <c r="V495" s="825"/>
      <c r="W495" s="825"/>
      <c r="X495" s="825"/>
    </row>
    <row r="496" customFormat="false" ht="13" hidden="false" customHeight="false" outlineLevel="0" collapsed="false">
      <c r="E496" s="135"/>
      <c r="G496" s="858" t="s">
        <v>575</v>
      </c>
      <c r="H496" s="858" t="s">
        <v>1521</v>
      </c>
      <c r="J496" s="826"/>
      <c r="K496" s="826"/>
      <c r="L496" s="826"/>
      <c r="T496" s="825"/>
      <c r="U496" s="825"/>
      <c r="V496" s="825"/>
      <c r="W496" s="825"/>
      <c r="X496" s="825"/>
    </row>
    <row r="497" customFormat="false" ht="13" hidden="false" customHeight="false" outlineLevel="0" collapsed="false">
      <c r="E497" s="135"/>
      <c r="G497" s="858" t="s">
        <v>575</v>
      </c>
      <c r="H497" s="858" t="s">
        <v>1522</v>
      </c>
      <c r="J497" s="826"/>
      <c r="K497" s="826"/>
      <c r="L497" s="826"/>
      <c r="T497" s="825"/>
      <c r="U497" s="825"/>
      <c r="V497" s="825"/>
      <c r="W497" s="825"/>
      <c r="X497" s="825"/>
    </row>
    <row r="498" customFormat="false" ht="13" hidden="false" customHeight="false" outlineLevel="0" collapsed="false">
      <c r="E498" s="135"/>
      <c r="G498" s="858" t="s">
        <v>575</v>
      </c>
      <c r="H498" s="858" t="s">
        <v>1523</v>
      </c>
      <c r="J498" s="826"/>
      <c r="K498" s="826"/>
      <c r="L498" s="826"/>
      <c r="T498" s="825"/>
      <c r="U498" s="825"/>
      <c r="V498" s="825"/>
      <c r="W498" s="825"/>
      <c r="X498" s="825"/>
    </row>
    <row r="499" customFormat="false" ht="13" hidden="false" customHeight="false" outlineLevel="0" collapsed="false">
      <c r="E499" s="135"/>
      <c r="G499" s="858" t="s">
        <v>575</v>
      </c>
      <c r="H499" s="858" t="s">
        <v>1524</v>
      </c>
      <c r="J499" s="826"/>
      <c r="K499" s="826"/>
      <c r="L499" s="826"/>
      <c r="T499" s="825"/>
      <c r="U499" s="825"/>
      <c r="V499" s="825"/>
      <c r="W499" s="825"/>
      <c r="X499" s="825"/>
    </row>
    <row r="500" customFormat="false" ht="13" hidden="false" customHeight="false" outlineLevel="0" collapsed="false">
      <c r="E500" s="135"/>
      <c r="G500" s="858" t="s">
        <v>575</v>
      </c>
      <c r="H500" s="858" t="s">
        <v>1525</v>
      </c>
      <c r="J500" s="826"/>
      <c r="K500" s="826"/>
      <c r="L500" s="826"/>
      <c r="T500" s="825"/>
      <c r="U500" s="825"/>
      <c r="V500" s="825"/>
      <c r="W500" s="825"/>
      <c r="X500" s="825"/>
    </row>
    <row r="501" customFormat="false" ht="13" hidden="false" customHeight="false" outlineLevel="0" collapsed="false">
      <c r="E501" s="135"/>
      <c r="G501" s="858" t="s">
        <v>575</v>
      </c>
      <c r="H501" s="858" t="s">
        <v>1526</v>
      </c>
      <c r="J501" s="826"/>
      <c r="K501" s="826"/>
      <c r="L501" s="826"/>
      <c r="T501" s="825"/>
      <c r="U501" s="825"/>
      <c r="V501" s="825"/>
      <c r="W501" s="825"/>
      <c r="X501" s="825"/>
    </row>
    <row r="502" customFormat="false" ht="13" hidden="false" customHeight="false" outlineLevel="0" collapsed="false">
      <c r="E502" s="135"/>
      <c r="G502" s="858" t="s">
        <v>575</v>
      </c>
      <c r="H502" s="858" t="s">
        <v>1527</v>
      </c>
      <c r="J502" s="826"/>
      <c r="K502" s="826"/>
      <c r="L502" s="826"/>
      <c r="T502" s="825"/>
      <c r="U502" s="825"/>
      <c r="V502" s="825"/>
      <c r="W502" s="825"/>
      <c r="X502" s="825"/>
    </row>
    <row r="503" customFormat="false" ht="13" hidden="false" customHeight="false" outlineLevel="0" collapsed="false">
      <c r="E503" s="135"/>
      <c r="G503" s="858" t="s">
        <v>575</v>
      </c>
      <c r="H503" s="858" t="s">
        <v>1528</v>
      </c>
      <c r="J503" s="826"/>
      <c r="K503" s="826"/>
      <c r="L503" s="826"/>
      <c r="T503" s="825"/>
      <c r="U503" s="825"/>
      <c r="V503" s="825"/>
      <c r="W503" s="825"/>
      <c r="X503" s="825"/>
    </row>
    <row r="504" customFormat="false" ht="13" hidden="false" customHeight="false" outlineLevel="0" collapsed="false">
      <c r="E504" s="135"/>
      <c r="G504" s="858" t="s">
        <v>575</v>
      </c>
      <c r="H504" s="858" t="s">
        <v>1529</v>
      </c>
      <c r="J504" s="826"/>
      <c r="K504" s="826"/>
      <c r="L504" s="826"/>
      <c r="T504" s="825"/>
      <c r="U504" s="825"/>
      <c r="V504" s="825"/>
      <c r="W504" s="825"/>
      <c r="X504" s="825"/>
    </row>
    <row r="505" customFormat="false" ht="13" hidden="false" customHeight="false" outlineLevel="0" collapsed="false">
      <c r="E505" s="135"/>
      <c r="G505" s="858" t="s">
        <v>575</v>
      </c>
      <c r="H505" s="858" t="s">
        <v>1530</v>
      </c>
      <c r="J505" s="826"/>
      <c r="K505" s="826"/>
      <c r="L505" s="826"/>
      <c r="T505" s="825"/>
      <c r="U505" s="825"/>
      <c r="V505" s="825"/>
      <c r="W505" s="825"/>
      <c r="X505" s="825"/>
    </row>
    <row r="506" customFormat="false" ht="13" hidden="false" customHeight="false" outlineLevel="0" collapsed="false">
      <c r="E506" s="135"/>
      <c r="G506" s="858" t="s">
        <v>575</v>
      </c>
      <c r="H506" s="858" t="s">
        <v>1531</v>
      </c>
      <c r="J506" s="826"/>
      <c r="K506" s="826"/>
      <c r="L506" s="826"/>
      <c r="T506" s="825"/>
      <c r="U506" s="825"/>
      <c r="V506" s="825"/>
      <c r="W506" s="825"/>
      <c r="X506" s="825"/>
    </row>
    <row r="507" customFormat="false" ht="13" hidden="false" customHeight="false" outlineLevel="0" collapsed="false">
      <c r="E507" s="135"/>
      <c r="G507" s="858" t="s">
        <v>575</v>
      </c>
      <c r="H507" s="858" t="s">
        <v>1532</v>
      </c>
      <c r="J507" s="826"/>
      <c r="K507" s="826"/>
      <c r="L507" s="826"/>
      <c r="T507" s="825"/>
      <c r="U507" s="825"/>
      <c r="V507" s="825"/>
      <c r="W507" s="825"/>
      <c r="X507" s="825"/>
    </row>
    <row r="508" customFormat="false" ht="13" hidden="false" customHeight="false" outlineLevel="0" collapsed="false">
      <c r="E508" s="135"/>
      <c r="G508" s="858" t="s">
        <v>575</v>
      </c>
      <c r="H508" s="858" t="s">
        <v>1533</v>
      </c>
      <c r="J508" s="826"/>
      <c r="K508" s="826"/>
      <c r="L508" s="826"/>
      <c r="T508" s="825"/>
      <c r="U508" s="825"/>
      <c r="V508" s="825"/>
      <c r="W508" s="825"/>
      <c r="X508" s="825"/>
    </row>
    <row r="509" customFormat="false" ht="13" hidden="false" customHeight="false" outlineLevel="0" collapsed="false">
      <c r="E509" s="135"/>
      <c r="G509" s="858" t="s">
        <v>575</v>
      </c>
      <c r="H509" s="858" t="s">
        <v>1534</v>
      </c>
      <c r="J509" s="826"/>
      <c r="K509" s="826"/>
      <c r="L509" s="826"/>
      <c r="T509" s="825"/>
      <c r="U509" s="825"/>
      <c r="V509" s="825"/>
      <c r="W509" s="825"/>
      <c r="X509" s="825"/>
    </row>
    <row r="510" customFormat="false" ht="13" hidden="false" customHeight="false" outlineLevel="0" collapsed="false">
      <c r="E510" s="135"/>
      <c r="G510" s="858" t="s">
        <v>575</v>
      </c>
      <c r="H510" s="858" t="s">
        <v>1535</v>
      </c>
      <c r="J510" s="826"/>
      <c r="K510" s="826"/>
      <c r="L510" s="826"/>
      <c r="T510" s="825"/>
      <c r="U510" s="825"/>
      <c r="V510" s="825"/>
      <c r="W510" s="825"/>
      <c r="X510" s="825"/>
    </row>
    <row r="511" customFormat="false" ht="13" hidden="false" customHeight="false" outlineLevel="0" collapsed="false">
      <c r="E511" s="135"/>
      <c r="G511" s="858" t="s">
        <v>575</v>
      </c>
      <c r="H511" s="858" t="s">
        <v>1403</v>
      </c>
      <c r="J511" s="826"/>
      <c r="K511" s="826"/>
      <c r="L511" s="826"/>
      <c r="T511" s="825"/>
      <c r="U511" s="825"/>
      <c r="V511" s="825"/>
      <c r="W511" s="825"/>
      <c r="X511" s="825"/>
    </row>
    <row r="512" customFormat="false" ht="13" hidden="false" customHeight="false" outlineLevel="0" collapsed="false">
      <c r="E512" s="135"/>
      <c r="G512" s="858" t="s">
        <v>575</v>
      </c>
      <c r="H512" s="858" t="s">
        <v>1536</v>
      </c>
      <c r="J512" s="826"/>
      <c r="K512" s="826"/>
      <c r="L512" s="826"/>
      <c r="T512" s="825"/>
      <c r="U512" s="825"/>
      <c r="V512" s="825"/>
      <c r="W512" s="825"/>
      <c r="X512" s="825"/>
    </row>
    <row r="513" customFormat="false" ht="13" hidden="false" customHeight="false" outlineLevel="0" collapsed="false">
      <c r="E513" s="135"/>
      <c r="G513" s="858" t="s">
        <v>575</v>
      </c>
      <c r="H513" s="858" t="s">
        <v>1240</v>
      </c>
      <c r="J513" s="826"/>
      <c r="K513" s="826"/>
      <c r="L513" s="826"/>
      <c r="T513" s="825"/>
      <c r="U513" s="825"/>
      <c r="V513" s="825"/>
      <c r="W513" s="825"/>
      <c r="X513" s="825"/>
    </row>
    <row r="514" customFormat="false" ht="13" hidden="false" customHeight="false" outlineLevel="0" collapsed="false">
      <c r="E514" s="135"/>
      <c r="G514" s="858" t="s">
        <v>575</v>
      </c>
      <c r="H514" s="858" t="s">
        <v>1537</v>
      </c>
      <c r="J514" s="826"/>
      <c r="K514" s="826"/>
      <c r="L514" s="826"/>
      <c r="T514" s="825"/>
      <c r="U514" s="825"/>
      <c r="V514" s="825"/>
      <c r="W514" s="825"/>
      <c r="X514" s="825"/>
    </row>
    <row r="515" customFormat="false" ht="13" hidden="false" customHeight="false" outlineLevel="0" collapsed="false">
      <c r="E515" s="135"/>
      <c r="G515" s="858" t="s">
        <v>575</v>
      </c>
      <c r="H515" s="858" t="s">
        <v>1538</v>
      </c>
      <c r="J515" s="826"/>
      <c r="K515" s="826"/>
      <c r="L515" s="826"/>
      <c r="T515" s="825"/>
      <c r="U515" s="825"/>
      <c r="V515" s="825"/>
      <c r="W515" s="825"/>
      <c r="X515" s="825"/>
    </row>
    <row r="516" customFormat="false" ht="13" hidden="false" customHeight="false" outlineLevel="0" collapsed="false">
      <c r="E516" s="135"/>
      <c r="G516" s="858" t="s">
        <v>575</v>
      </c>
      <c r="H516" s="858" t="s">
        <v>1539</v>
      </c>
      <c r="J516" s="826"/>
      <c r="K516" s="826"/>
      <c r="L516" s="826"/>
      <c r="T516" s="825"/>
      <c r="U516" s="825"/>
      <c r="V516" s="825"/>
      <c r="W516" s="825"/>
      <c r="X516" s="825"/>
    </row>
    <row r="517" customFormat="false" ht="13" hidden="false" customHeight="false" outlineLevel="0" collapsed="false">
      <c r="E517" s="135"/>
      <c r="G517" s="858" t="s">
        <v>575</v>
      </c>
      <c r="H517" s="858" t="s">
        <v>1540</v>
      </c>
      <c r="J517" s="826"/>
      <c r="K517" s="826"/>
      <c r="L517" s="826"/>
      <c r="T517" s="825"/>
      <c r="U517" s="825"/>
      <c r="V517" s="825"/>
      <c r="W517" s="825"/>
      <c r="X517" s="825"/>
    </row>
    <row r="518" customFormat="false" ht="13" hidden="false" customHeight="false" outlineLevel="0" collapsed="false">
      <c r="E518" s="135"/>
      <c r="G518" s="858" t="s">
        <v>575</v>
      </c>
      <c r="H518" s="858" t="s">
        <v>1541</v>
      </c>
      <c r="J518" s="826"/>
      <c r="K518" s="826"/>
      <c r="L518" s="826"/>
      <c r="T518" s="825"/>
      <c r="U518" s="825"/>
      <c r="V518" s="825"/>
      <c r="W518" s="825"/>
      <c r="X518" s="825"/>
    </row>
    <row r="519" customFormat="false" ht="13" hidden="false" customHeight="false" outlineLevel="0" collapsed="false">
      <c r="E519" s="135"/>
      <c r="G519" s="858" t="s">
        <v>579</v>
      </c>
      <c r="H519" s="858" t="s">
        <v>659</v>
      </c>
      <c r="J519" s="826"/>
      <c r="K519" s="826"/>
      <c r="L519" s="826"/>
      <c r="T519" s="825"/>
      <c r="U519" s="825"/>
      <c r="V519" s="825"/>
      <c r="W519" s="825"/>
      <c r="X519" s="825"/>
    </row>
    <row r="520" customFormat="false" ht="13" hidden="false" customHeight="false" outlineLevel="0" collapsed="false">
      <c r="E520" s="135"/>
      <c r="G520" s="858" t="s">
        <v>579</v>
      </c>
      <c r="H520" s="858" t="s">
        <v>923</v>
      </c>
      <c r="J520" s="826"/>
      <c r="K520" s="826"/>
      <c r="L520" s="826"/>
      <c r="T520" s="825"/>
      <c r="U520" s="825"/>
      <c r="V520" s="825"/>
      <c r="W520" s="825"/>
      <c r="X520" s="825"/>
    </row>
    <row r="521" customFormat="false" ht="13" hidden="false" customHeight="false" outlineLevel="0" collapsed="false">
      <c r="E521" s="135"/>
      <c r="G521" s="858" t="s">
        <v>579</v>
      </c>
      <c r="H521" s="858" t="s">
        <v>1242</v>
      </c>
      <c r="J521" s="826"/>
      <c r="K521" s="826"/>
      <c r="L521" s="826"/>
      <c r="T521" s="825"/>
      <c r="U521" s="825"/>
      <c r="V521" s="825"/>
      <c r="W521" s="825"/>
      <c r="X521" s="825"/>
    </row>
    <row r="522" customFormat="false" ht="13" hidden="false" customHeight="false" outlineLevel="0" collapsed="false">
      <c r="E522" s="135"/>
      <c r="G522" s="858" t="s">
        <v>579</v>
      </c>
      <c r="H522" s="858" t="s">
        <v>925</v>
      </c>
      <c r="J522" s="826"/>
      <c r="K522" s="826"/>
      <c r="L522" s="826"/>
      <c r="T522" s="825"/>
      <c r="U522" s="825"/>
      <c r="V522" s="825"/>
      <c r="W522" s="825"/>
      <c r="X522" s="825"/>
    </row>
    <row r="523" customFormat="false" ht="13" hidden="false" customHeight="false" outlineLevel="0" collapsed="false">
      <c r="E523" s="135"/>
      <c r="G523" s="858" t="s">
        <v>579</v>
      </c>
      <c r="H523" s="858" t="s">
        <v>927</v>
      </c>
      <c r="J523" s="826"/>
      <c r="K523" s="826"/>
      <c r="L523" s="826"/>
      <c r="T523" s="825"/>
      <c r="U523" s="825"/>
      <c r="V523" s="825"/>
      <c r="W523" s="825"/>
      <c r="X523" s="825"/>
    </row>
    <row r="524" customFormat="false" ht="13" hidden="false" customHeight="false" outlineLevel="0" collapsed="false">
      <c r="E524" s="135"/>
      <c r="G524" s="858" t="s">
        <v>579</v>
      </c>
      <c r="H524" s="858" t="s">
        <v>1542</v>
      </c>
      <c r="J524" s="826"/>
      <c r="K524" s="826"/>
      <c r="L524" s="826"/>
      <c r="T524" s="825"/>
      <c r="U524" s="825"/>
      <c r="V524" s="825"/>
      <c r="W524" s="825"/>
      <c r="X524" s="825"/>
    </row>
    <row r="525" customFormat="false" ht="13" hidden="false" customHeight="false" outlineLevel="0" collapsed="false">
      <c r="E525" s="135"/>
      <c r="G525" s="858" t="s">
        <v>579</v>
      </c>
      <c r="H525" s="858" t="s">
        <v>929</v>
      </c>
      <c r="J525" s="826"/>
      <c r="K525" s="826"/>
      <c r="L525" s="826"/>
      <c r="T525" s="825"/>
      <c r="U525" s="825"/>
      <c r="V525" s="825"/>
      <c r="W525" s="825"/>
      <c r="X525" s="825"/>
    </row>
    <row r="526" customFormat="false" ht="13" hidden="false" customHeight="false" outlineLevel="0" collapsed="false">
      <c r="E526" s="135"/>
      <c r="G526" s="858" t="s">
        <v>579</v>
      </c>
      <c r="H526" s="858" t="s">
        <v>931</v>
      </c>
      <c r="J526" s="826"/>
      <c r="K526" s="826"/>
      <c r="L526" s="826"/>
      <c r="T526" s="825"/>
      <c r="U526" s="825"/>
      <c r="V526" s="825"/>
      <c r="W526" s="825"/>
      <c r="X526" s="825"/>
    </row>
    <row r="527" customFormat="false" ht="13" hidden="false" customHeight="false" outlineLevel="0" collapsed="false">
      <c r="E527" s="135"/>
      <c r="G527" s="858" t="s">
        <v>579</v>
      </c>
      <c r="H527" s="858" t="s">
        <v>933</v>
      </c>
      <c r="J527" s="826"/>
      <c r="K527" s="826"/>
      <c r="L527" s="826"/>
      <c r="T527" s="825"/>
      <c r="U527" s="825"/>
      <c r="V527" s="825"/>
      <c r="W527" s="825"/>
      <c r="X527" s="825"/>
    </row>
    <row r="528" customFormat="false" ht="13" hidden="false" customHeight="false" outlineLevel="0" collapsed="false">
      <c r="E528" s="135"/>
      <c r="G528" s="858" t="s">
        <v>579</v>
      </c>
      <c r="H528" s="858" t="s">
        <v>1543</v>
      </c>
      <c r="J528" s="826"/>
      <c r="K528" s="826"/>
      <c r="L528" s="826"/>
      <c r="T528" s="825"/>
      <c r="U528" s="825"/>
      <c r="V528" s="825"/>
      <c r="W528" s="825"/>
      <c r="X528" s="825"/>
    </row>
    <row r="529" customFormat="false" ht="13" hidden="false" customHeight="false" outlineLevel="0" collapsed="false">
      <c r="E529" s="135"/>
      <c r="G529" s="858" t="s">
        <v>579</v>
      </c>
      <c r="H529" s="858" t="s">
        <v>935</v>
      </c>
      <c r="J529" s="826"/>
      <c r="K529" s="826"/>
      <c r="L529" s="826"/>
      <c r="T529" s="825"/>
      <c r="U529" s="825"/>
      <c r="V529" s="825"/>
      <c r="W529" s="825"/>
      <c r="X529" s="825"/>
    </row>
    <row r="530" customFormat="false" ht="13" hidden="false" customHeight="false" outlineLevel="0" collapsed="false">
      <c r="E530" s="135"/>
      <c r="G530" s="858" t="s">
        <v>579</v>
      </c>
      <c r="H530" s="858" t="s">
        <v>937</v>
      </c>
      <c r="J530" s="826"/>
      <c r="K530" s="826"/>
      <c r="L530" s="826"/>
      <c r="T530" s="825"/>
      <c r="U530" s="825"/>
      <c r="V530" s="825"/>
      <c r="W530" s="825"/>
      <c r="X530" s="825"/>
    </row>
    <row r="531" customFormat="false" ht="13" hidden="false" customHeight="false" outlineLevel="0" collapsed="false">
      <c r="E531" s="135"/>
      <c r="G531" s="858" t="s">
        <v>579</v>
      </c>
      <c r="H531" s="858" t="s">
        <v>939</v>
      </c>
      <c r="J531" s="826"/>
      <c r="K531" s="826"/>
      <c r="L531" s="826"/>
      <c r="T531" s="825"/>
      <c r="U531" s="825"/>
      <c r="V531" s="825"/>
      <c r="W531" s="825"/>
      <c r="X531" s="825"/>
    </row>
    <row r="532" customFormat="false" ht="13" hidden="false" customHeight="false" outlineLevel="0" collapsed="false">
      <c r="E532" s="135"/>
      <c r="G532" s="858" t="s">
        <v>579</v>
      </c>
      <c r="H532" s="858" t="s">
        <v>941</v>
      </c>
      <c r="J532" s="826"/>
      <c r="K532" s="826"/>
      <c r="L532" s="826"/>
      <c r="T532" s="825"/>
      <c r="U532" s="825"/>
      <c r="V532" s="825"/>
      <c r="W532" s="825"/>
      <c r="X532" s="825"/>
    </row>
    <row r="533" customFormat="false" ht="13" hidden="false" customHeight="false" outlineLevel="0" collapsed="false">
      <c r="E533" s="135"/>
      <c r="G533" s="858" t="s">
        <v>579</v>
      </c>
      <c r="H533" s="858" t="s">
        <v>943</v>
      </c>
      <c r="J533" s="826"/>
      <c r="K533" s="826"/>
      <c r="L533" s="826"/>
      <c r="T533" s="825"/>
      <c r="U533" s="825"/>
      <c r="V533" s="825"/>
      <c r="W533" s="825"/>
      <c r="X533" s="825"/>
    </row>
    <row r="534" customFormat="false" ht="13" hidden="false" customHeight="false" outlineLevel="0" collapsed="false">
      <c r="E534" s="135"/>
      <c r="G534" s="858" t="s">
        <v>579</v>
      </c>
      <c r="H534" s="858" t="s">
        <v>1244</v>
      </c>
      <c r="J534" s="826"/>
      <c r="K534" s="826"/>
      <c r="L534" s="826"/>
      <c r="T534" s="825"/>
      <c r="U534" s="825"/>
      <c r="V534" s="825"/>
      <c r="W534" s="825"/>
      <c r="X534" s="825"/>
    </row>
    <row r="535" customFormat="false" ht="13" hidden="false" customHeight="false" outlineLevel="0" collapsed="false">
      <c r="E535" s="135"/>
      <c r="G535" s="858" t="s">
        <v>579</v>
      </c>
      <c r="H535" s="858" t="s">
        <v>945</v>
      </c>
      <c r="J535" s="826"/>
      <c r="K535" s="826"/>
      <c r="L535" s="826"/>
      <c r="T535" s="825"/>
      <c r="U535" s="825"/>
      <c r="V535" s="825"/>
      <c r="W535" s="825"/>
      <c r="X535" s="825"/>
    </row>
    <row r="536" customFormat="false" ht="13" hidden="false" customHeight="false" outlineLevel="0" collapsed="false">
      <c r="E536" s="135"/>
      <c r="G536" s="858" t="s">
        <v>579</v>
      </c>
      <c r="H536" s="858" t="s">
        <v>947</v>
      </c>
      <c r="J536" s="826"/>
      <c r="K536" s="826"/>
      <c r="L536" s="826"/>
      <c r="T536" s="825"/>
      <c r="U536" s="825"/>
      <c r="V536" s="825"/>
      <c r="W536" s="825"/>
      <c r="X536" s="825"/>
    </row>
    <row r="537" customFormat="false" ht="13" hidden="false" customHeight="false" outlineLevel="0" collapsed="false">
      <c r="E537" s="135"/>
      <c r="G537" s="858" t="s">
        <v>579</v>
      </c>
      <c r="H537" s="858" t="s">
        <v>949</v>
      </c>
      <c r="J537" s="826"/>
      <c r="K537" s="826"/>
      <c r="L537" s="826"/>
      <c r="T537" s="825"/>
      <c r="U537" s="825"/>
      <c r="V537" s="825"/>
      <c r="W537" s="825"/>
      <c r="X537" s="825"/>
    </row>
    <row r="538" customFormat="false" ht="13" hidden="false" customHeight="false" outlineLevel="0" collapsed="false">
      <c r="E538" s="135"/>
      <c r="G538" s="858" t="s">
        <v>579</v>
      </c>
      <c r="H538" s="858" t="s">
        <v>951</v>
      </c>
      <c r="J538" s="826"/>
      <c r="K538" s="826"/>
      <c r="L538" s="826"/>
      <c r="T538" s="825"/>
      <c r="U538" s="825"/>
      <c r="V538" s="825"/>
      <c r="W538" s="825"/>
      <c r="X538" s="825"/>
    </row>
    <row r="539" customFormat="false" ht="13" hidden="false" customHeight="false" outlineLevel="0" collapsed="false">
      <c r="E539" s="135"/>
      <c r="G539" s="858" t="s">
        <v>579</v>
      </c>
      <c r="H539" s="858" t="s">
        <v>953</v>
      </c>
      <c r="J539" s="826"/>
      <c r="K539" s="826"/>
      <c r="L539" s="826"/>
      <c r="T539" s="825"/>
      <c r="U539" s="825"/>
      <c r="V539" s="825"/>
      <c r="W539" s="825"/>
      <c r="X539" s="825"/>
    </row>
    <row r="540" customFormat="false" ht="13" hidden="false" customHeight="false" outlineLevel="0" collapsed="false">
      <c r="E540" s="135"/>
      <c r="G540" s="858" t="s">
        <v>579</v>
      </c>
      <c r="H540" s="858" t="s">
        <v>955</v>
      </c>
      <c r="J540" s="826"/>
      <c r="K540" s="826"/>
      <c r="L540" s="826"/>
      <c r="T540" s="825"/>
      <c r="U540" s="825"/>
      <c r="V540" s="825"/>
      <c r="W540" s="825"/>
      <c r="X540" s="825"/>
    </row>
    <row r="541" customFormat="false" ht="13" hidden="false" customHeight="false" outlineLevel="0" collapsed="false">
      <c r="E541" s="135"/>
      <c r="G541" s="858" t="s">
        <v>579</v>
      </c>
      <c r="H541" s="858" t="s">
        <v>753</v>
      </c>
      <c r="J541" s="826"/>
      <c r="K541" s="826"/>
      <c r="L541" s="826"/>
      <c r="T541" s="825"/>
      <c r="U541" s="825"/>
      <c r="V541" s="825"/>
      <c r="W541" s="825"/>
      <c r="X541" s="825"/>
    </row>
    <row r="542" customFormat="false" ht="13" hidden="false" customHeight="false" outlineLevel="0" collapsed="false">
      <c r="E542" s="135"/>
      <c r="G542" s="858" t="s">
        <v>579</v>
      </c>
      <c r="H542" s="858" t="s">
        <v>755</v>
      </c>
      <c r="J542" s="826"/>
      <c r="K542" s="826"/>
      <c r="L542" s="826"/>
      <c r="T542" s="825"/>
      <c r="U542" s="825"/>
      <c r="V542" s="825"/>
      <c r="W542" s="825"/>
      <c r="X542" s="825"/>
    </row>
    <row r="543" customFormat="false" ht="13" hidden="false" customHeight="false" outlineLevel="0" collapsed="false">
      <c r="E543" s="135"/>
      <c r="G543" s="858" t="s">
        <v>579</v>
      </c>
      <c r="H543" s="858" t="s">
        <v>757</v>
      </c>
      <c r="J543" s="826"/>
      <c r="K543" s="826"/>
      <c r="L543" s="826"/>
      <c r="T543" s="825"/>
      <c r="U543" s="825"/>
      <c r="V543" s="825"/>
      <c r="W543" s="825"/>
      <c r="X543" s="825"/>
    </row>
    <row r="544" customFormat="false" ht="13" hidden="false" customHeight="false" outlineLevel="0" collapsed="false">
      <c r="E544" s="135"/>
      <c r="G544" s="858" t="s">
        <v>579</v>
      </c>
      <c r="H544" s="858" t="s">
        <v>814</v>
      </c>
      <c r="J544" s="826"/>
      <c r="K544" s="826"/>
      <c r="L544" s="826"/>
      <c r="T544" s="825"/>
      <c r="U544" s="825"/>
      <c r="V544" s="825"/>
      <c r="W544" s="825"/>
      <c r="X544" s="825"/>
    </row>
    <row r="545" customFormat="false" ht="13" hidden="false" customHeight="false" outlineLevel="0" collapsed="false">
      <c r="E545" s="135"/>
      <c r="G545" s="858" t="s">
        <v>579</v>
      </c>
      <c r="H545" s="858" t="s">
        <v>957</v>
      </c>
      <c r="J545" s="826"/>
      <c r="K545" s="826"/>
      <c r="L545" s="826"/>
      <c r="T545" s="825"/>
      <c r="U545" s="825"/>
      <c r="V545" s="825"/>
      <c r="W545" s="825"/>
      <c r="X545" s="825"/>
    </row>
    <row r="546" customFormat="false" ht="13" hidden="false" customHeight="false" outlineLevel="0" collapsed="false">
      <c r="E546" s="135"/>
      <c r="G546" s="858" t="s">
        <v>579</v>
      </c>
      <c r="H546" s="858" t="s">
        <v>959</v>
      </c>
      <c r="J546" s="826"/>
      <c r="K546" s="826"/>
      <c r="L546" s="826"/>
      <c r="T546" s="825"/>
      <c r="U546" s="825"/>
      <c r="V546" s="825"/>
      <c r="W546" s="825"/>
      <c r="X546" s="825"/>
    </row>
    <row r="547" customFormat="false" ht="13" hidden="false" customHeight="false" outlineLevel="0" collapsed="false">
      <c r="E547" s="135"/>
      <c r="G547" s="858" t="s">
        <v>579</v>
      </c>
      <c r="H547" s="858" t="s">
        <v>961</v>
      </c>
      <c r="J547" s="826"/>
      <c r="K547" s="826"/>
      <c r="L547" s="826"/>
      <c r="T547" s="825"/>
      <c r="U547" s="825"/>
      <c r="V547" s="825"/>
      <c r="W547" s="825"/>
      <c r="X547" s="825"/>
    </row>
    <row r="548" customFormat="false" ht="13" hidden="false" customHeight="false" outlineLevel="0" collapsed="false">
      <c r="E548" s="135"/>
      <c r="G548" s="858" t="s">
        <v>579</v>
      </c>
      <c r="H548" s="858" t="s">
        <v>963</v>
      </c>
      <c r="J548" s="826"/>
      <c r="K548" s="826"/>
      <c r="L548" s="826"/>
      <c r="T548" s="825"/>
      <c r="U548" s="825"/>
      <c r="V548" s="825"/>
      <c r="W548" s="825"/>
      <c r="X548" s="825"/>
    </row>
    <row r="549" customFormat="false" ht="13" hidden="false" customHeight="false" outlineLevel="0" collapsed="false">
      <c r="E549" s="135"/>
      <c r="G549" s="858" t="s">
        <v>579</v>
      </c>
      <c r="H549" s="858" t="s">
        <v>965</v>
      </c>
      <c r="J549" s="826"/>
      <c r="K549" s="826"/>
      <c r="L549" s="826"/>
      <c r="T549" s="825"/>
      <c r="U549" s="825"/>
      <c r="V549" s="825"/>
      <c r="W549" s="825"/>
      <c r="X549" s="825"/>
    </row>
    <row r="550" customFormat="false" ht="13" hidden="false" customHeight="false" outlineLevel="0" collapsed="false">
      <c r="E550" s="135"/>
      <c r="G550" s="858" t="s">
        <v>579</v>
      </c>
      <c r="H550" s="858" t="s">
        <v>967</v>
      </c>
      <c r="J550" s="826"/>
      <c r="K550" s="826"/>
      <c r="L550" s="826"/>
      <c r="T550" s="825"/>
      <c r="U550" s="825"/>
      <c r="V550" s="825"/>
      <c r="W550" s="825"/>
      <c r="X550" s="825"/>
    </row>
    <row r="551" customFormat="false" ht="13" hidden="false" customHeight="false" outlineLevel="0" collapsed="false">
      <c r="E551" s="135"/>
      <c r="G551" s="858" t="s">
        <v>579</v>
      </c>
      <c r="H551" s="858" t="s">
        <v>969</v>
      </c>
      <c r="J551" s="826"/>
      <c r="K551" s="826"/>
      <c r="L551" s="826"/>
      <c r="T551" s="825"/>
      <c r="U551" s="825"/>
      <c r="V551" s="825"/>
      <c r="W551" s="825"/>
      <c r="X551" s="825"/>
    </row>
    <row r="552" customFormat="false" ht="13" hidden="false" customHeight="false" outlineLevel="0" collapsed="false">
      <c r="E552" s="135"/>
      <c r="G552" s="858" t="s">
        <v>579</v>
      </c>
      <c r="H552" s="858" t="s">
        <v>971</v>
      </c>
      <c r="J552" s="826"/>
      <c r="K552" s="826"/>
      <c r="L552" s="826"/>
      <c r="T552" s="825"/>
      <c r="U552" s="825"/>
      <c r="V552" s="825"/>
      <c r="W552" s="825"/>
      <c r="X552" s="825"/>
    </row>
    <row r="553" customFormat="false" ht="13" hidden="false" customHeight="false" outlineLevel="0" collapsed="false">
      <c r="E553" s="135"/>
      <c r="G553" s="858" t="s">
        <v>579</v>
      </c>
      <c r="H553" s="858" t="s">
        <v>973</v>
      </c>
      <c r="J553" s="826"/>
      <c r="K553" s="826"/>
      <c r="L553" s="826"/>
      <c r="T553" s="825"/>
      <c r="U553" s="825"/>
      <c r="V553" s="825"/>
      <c r="W553" s="825"/>
      <c r="X553" s="825"/>
    </row>
    <row r="554" customFormat="false" ht="13" hidden="false" customHeight="false" outlineLevel="0" collapsed="false">
      <c r="E554" s="135"/>
      <c r="G554" s="858" t="s">
        <v>579</v>
      </c>
      <c r="H554" s="858" t="s">
        <v>975</v>
      </c>
      <c r="J554" s="826"/>
      <c r="K554" s="826"/>
      <c r="L554" s="826"/>
      <c r="T554" s="825"/>
      <c r="U554" s="825"/>
      <c r="V554" s="825"/>
      <c r="W554" s="825"/>
      <c r="X554" s="825"/>
    </row>
    <row r="555" customFormat="false" ht="13" hidden="false" customHeight="false" outlineLevel="0" collapsed="false">
      <c r="E555" s="135"/>
      <c r="G555" s="858" t="s">
        <v>579</v>
      </c>
      <c r="H555" s="858" t="s">
        <v>1246</v>
      </c>
      <c r="J555" s="826"/>
      <c r="K555" s="826"/>
      <c r="L555" s="826"/>
      <c r="T555" s="825"/>
      <c r="U555" s="825"/>
      <c r="V555" s="825"/>
      <c r="W555" s="825"/>
      <c r="X555" s="825"/>
    </row>
    <row r="556" customFormat="false" ht="13" hidden="false" customHeight="false" outlineLevel="0" collapsed="false">
      <c r="E556" s="135"/>
      <c r="G556" s="858" t="s">
        <v>579</v>
      </c>
      <c r="H556" s="858" t="s">
        <v>977</v>
      </c>
      <c r="J556" s="826"/>
      <c r="K556" s="826"/>
      <c r="L556" s="826"/>
      <c r="T556" s="825"/>
      <c r="U556" s="825"/>
      <c r="V556" s="825"/>
      <c r="W556" s="825"/>
      <c r="X556" s="825"/>
    </row>
    <row r="557" customFormat="false" ht="13" hidden="false" customHeight="false" outlineLevel="0" collapsed="false">
      <c r="E557" s="135"/>
      <c r="G557" s="858" t="s">
        <v>579</v>
      </c>
      <c r="H557" s="858" t="s">
        <v>816</v>
      </c>
      <c r="J557" s="826"/>
      <c r="K557" s="826"/>
      <c r="L557" s="826"/>
      <c r="T557" s="825"/>
      <c r="U557" s="825"/>
      <c r="V557" s="825"/>
      <c r="W557" s="825"/>
      <c r="X557" s="825"/>
    </row>
    <row r="558" customFormat="false" ht="13" hidden="false" customHeight="false" outlineLevel="0" collapsed="false">
      <c r="E558" s="135"/>
      <c r="G558" s="858" t="s">
        <v>579</v>
      </c>
      <c r="H558" s="858" t="s">
        <v>979</v>
      </c>
      <c r="J558" s="826"/>
      <c r="K558" s="826"/>
      <c r="L558" s="826"/>
      <c r="T558" s="825"/>
      <c r="U558" s="825"/>
      <c r="V558" s="825"/>
      <c r="W558" s="825"/>
      <c r="X558" s="825"/>
    </row>
    <row r="559" customFormat="false" ht="13" hidden="false" customHeight="false" outlineLevel="0" collapsed="false">
      <c r="E559" s="135"/>
      <c r="G559" s="858" t="s">
        <v>579</v>
      </c>
      <c r="H559" s="858" t="s">
        <v>981</v>
      </c>
      <c r="J559" s="826"/>
      <c r="K559" s="826"/>
      <c r="L559" s="826"/>
      <c r="T559" s="825"/>
      <c r="U559" s="825"/>
      <c r="V559" s="825"/>
      <c r="W559" s="825"/>
      <c r="X559" s="825"/>
    </row>
    <row r="560" customFormat="false" ht="13" hidden="false" customHeight="false" outlineLevel="0" collapsed="false">
      <c r="E560" s="135"/>
      <c r="G560" s="858" t="s">
        <v>579</v>
      </c>
      <c r="H560" s="858" t="s">
        <v>983</v>
      </c>
      <c r="J560" s="826"/>
      <c r="K560" s="826"/>
      <c r="L560" s="826"/>
      <c r="T560" s="825"/>
      <c r="U560" s="825"/>
      <c r="V560" s="825"/>
      <c r="W560" s="825"/>
      <c r="X560" s="825"/>
    </row>
    <row r="561" customFormat="false" ht="13" hidden="false" customHeight="false" outlineLevel="0" collapsed="false">
      <c r="E561" s="135"/>
      <c r="G561" s="858" t="s">
        <v>579</v>
      </c>
      <c r="H561" s="858" t="s">
        <v>1248</v>
      </c>
      <c r="J561" s="826"/>
      <c r="K561" s="826"/>
      <c r="L561" s="826"/>
      <c r="T561" s="825"/>
      <c r="U561" s="825"/>
      <c r="V561" s="825"/>
      <c r="W561" s="825"/>
      <c r="X561" s="825"/>
    </row>
    <row r="562" customFormat="false" ht="13" hidden="false" customHeight="false" outlineLevel="0" collapsed="false">
      <c r="E562" s="135"/>
      <c r="G562" s="858" t="s">
        <v>579</v>
      </c>
      <c r="H562" s="858" t="s">
        <v>1250</v>
      </c>
      <c r="J562" s="826"/>
      <c r="K562" s="826"/>
      <c r="L562" s="826"/>
      <c r="T562" s="825"/>
      <c r="U562" s="825"/>
      <c r="V562" s="825"/>
      <c r="W562" s="825"/>
      <c r="X562" s="825"/>
    </row>
    <row r="563" customFormat="false" ht="13" hidden="false" customHeight="false" outlineLevel="0" collapsed="false">
      <c r="E563" s="135"/>
      <c r="G563" s="858" t="s">
        <v>579</v>
      </c>
      <c r="H563" s="858" t="s">
        <v>1252</v>
      </c>
      <c r="J563" s="826"/>
      <c r="K563" s="826"/>
      <c r="L563" s="826"/>
      <c r="T563" s="825"/>
      <c r="U563" s="825"/>
      <c r="V563" s="825"/>
      <c r="W563" s="825"/>
      <c r="X563" s="825"/>
    </row>
    <row r="564" customFormat="false" ht="13" hidden="false" customHeight="false" outlineLevel="0" collapsed="false">
      <c r="E564" s="135"/>
      <c r="G564" s="858" t="s">
        <v>579</v>
      </c>
      <c r="H564" s="858" t="s">
        <v>1544</v>
      </c>
      <c r="J564" s="826"/>
      <c r="K564" s="826"/>
      <c r="L564" s="826"/>
      <c r="T564" s="825"/>
      <c r="U564" s="825"/>
      <c r="V564" s="825"/>
      <c r="W564" s="825"/>
      <c r="X564" s="825"/>
    </row>
    <row r="565" customFormat="false" ht="13" hidden="false" customHeight="false" outlineLevel="0" collapsed="false">
      <c r="E565" s="135"/>
      <c r="G565" s="858" t="s">
        <v>579</v>
      </c>
      <c r="H565" s="858" t="s">
        <v>1545</v>
      </c>
      <c r="J565" s="826"/>
      <c r="K565" s="826"/>
      <c r="L565" s="826"/>
      <c r="T565" s="825"/>
      <c r="U565" s="825"/>
      <c r="V565" s="825"/>
      <c r="W565" s="825"/>
      <c r="X565" s="825"/>
    </row>
    <row r="566" customFormat="false" ht="13" hidden="false" customHeight="false" outlineLevel="0" collapsed="false">
      <c r="E566" s="135"/>
      <c r="G566" s="858" t="s">
        <v>579</v>
      </c>
      <c r="H566" s="858" t="s">
        <v>1254</v>
      </c>
      <c r="J566" s="826"/>
      <c r="K566" s="826"/>
      <c r="L566" s="826"/>
      <c r="T566" s="825"/>
      <c r="U566" s="825"/>
      <c r="V566" s="825"/>
      <c r="W566" s="825"/>
      <c r="X566" s="825"/>
    </row>
    <row r="567" customFormat="false" ht="13" hidden="false" customHeight="false" outlineLevel="0" collapsed="false">
      <c r="E567" s="135"/>
      <c r="G567" s="858" t="s">
        <v>579</v>
      </c>
      <c r="H567" s="858" t="s">
        <v>1256</v>
      </c>
      <c r="J567" s="826"/>
      <c r="K567" s="826"/>
      <c r="L567" s="826"/>
      <c r="T567" s="825"/>
      <c r="U567" s="825"/>
      <c r="V567" s="825"/>
      <c r="W567" s="825"/>
      <c r="X567" s="825"/>
    </row>
    <row r="568" customFormat="false" ht="13" hidden="false" customHeight="false" outlineLevel="0" collapsed="false">
      <c r="E568" s="135"/>
      <c r="G568" s="858" t="s">
        <v>579</v>
      </c>
      <c r="H568" s="858" t="s">
        <v>1258</v>
      </c>
      <c r="J568" s="826"/>
      <c r="K568" s="826"/>
      <c r="L568" s="826"/>
      <c r="T568" s="825"/>
      <c r="U568" s="825"/>
      <c r="V568" s="825"/>
      <c r="W568" s="825"/>
      <c r="X568" s="825"/>
    </row>
    <row r="569" customFormat="false" ht="13" hidden="false" customHeight="false" outlineLevel="0" collapsed="false">
      <c r="E569" s="135"/>
      <c r="G569" s="858" t="s">
        <v>579</v>
      </c>
      <c r="H569" s="858" t="s">
        <v>1546</v>
      </c>
      <c r="J569" s="826"/>
      <c r="K569" s="826"/>
      <c r="L569" s="826"/>
      <c r="T569" s="825"/>
      <c r="U569" s="825"/>
      <c r="V569" s="825"/>
      <c r="W569" s="825"/>
      <c r="X569" s="825"/>
    </row>
    <row r="570" customFormat="false" ht="13" hidden="false" customHeight="false" outlineLevel="0" collapsed="false">
      <c r="E570" s="135"/>
      <c r="G570" s="858" t="s">
        <v>579</v>
      </c>
      <c r="H570" s="858" t="s">
        <v>1547</v>
      </c>
      <c r="J570" s="826"/>
      <c r="K570" s="826"/>
      <c r="L570" s="826"/>
      <c r="T570" s="825"/>
      <c r="U570" s="825"/>
      <c r="V570" s="825"/>
      <c r="W570" s="825"/>
      <c r="X570" s="825"/>
    </row>
    <row r="571" customFormat="false" ht="13" hidden="false" customHeight="false" outlineLevel="0" collapsed="false">
      <c r="E571" s="135"/>
      <c r="G571" s="858" t="s">
        <v>579</v>
      </c>
      <c r="H571" s="858" t="s">
        <v>1548</v>
      </c>
      <c r="J571" s="826"/>
      <c r="K571" s="826"/>
      <c r="L571" s="826"/>
      <c r="T571" s="825"/>
      <c r="U571" s="825"/>
      <c r="V571" s="825"/>
      <c r="W571" s="825"/>
      <c r="X571" s="825"/>
    </row>
    <row r="572" customFormat="false" ht="13" hidden="false" customHeight="false" outlineLevel="0" collapsed="false">
      <c r="E572" s="135"/>
      <c r="G572" s="858" t="s">
        <v>579</v>
      </c>
      <c r="H572" s="858" t="s">
        <v>1549</v>
      </c>
      <c r="J572" s="826"/>
      <c r="K572" s="826"/>
      <c r="L572" s="826"/>
      <c r="T572" s="825"/>
      <c r="U572" s="825"/>
      <c r="V572" s="825"/>
      <c r="W572" s="825"/>
      <c r="X572" s="825"/>
    </row>
    <row r="573" customFormat="false" ht="13" hidden="false" customHeight="false" outlineLevel="0" collapsed="false">
      <c r="E573" s="135"/>
      <c r="G573" s="858" t="s">
        <v>579</v>
      </c>
      <c r="H573" s="858" t="s">
        <v>1550</v>
      </c>
      <c r="J573" s="826"/>
      <c r="K573" s="826"/>
      <c r="L573" s="826"/>
      <c r="T573" s="825"/>
      <c r="U573" s="825"/>
      <c r="V573" s="825"/>
      <c r="W573" s="825"/>
      <c r="X573" s="825"/>
    </row>
    <row r="574" customFormat="false" ht="13" hidden="false" customHeight="false" outlineLevel="0" collapsed="false">
      <c r="E574" s="135"/>
      <c r="G574" s="858" t="s">
        <v>579</v>
      </c>
      <c r="H574" s="858" t="s">
        <v>1551</v>
      </c>
      <c r="J574" s="826"/>
      <c r="K574" s="826"/>
      <c r="L574" s="826"/>
      <c r="T574" s="825"/>
      <c r="U574" s="825"/>
      <c r="V574" s="825"/>
      <c r="W574" s="825"/>
      <c r="X574" s="825"/>
    </row>
    <row r="575" customFormat="false" ht="13" hidden="false" customHeight="false" outlineLevel="0" collapsed="false">
      <c r="E575" s="135"/>
      <c r="G575" s="858" t="s">
        <v>579</v>
      </c>
      <c r="H575" s="858" t="s">
        <v>1217</v>
      </c>
      <c r="J575" s="826"/>
      <c r="K575" s="826"/>
      <c r="L575" s="826"/>
      <c r="T575" s="825"/>
      <c r="U575" s="825"/>
      <c r="V575" s="825"/>
      <c r="W575" s="825"/>
      <c r="X575" s="825"/>
    </row>
    <row r="576" customFormat="false" ht="13" hidden="false" customHeight="false" outlineLevel="0" collapsed="false">
      <c r="E576" s="135"/>
      <c r="G576" s="858" t="s">
        <v>579</v>
      </c>
      <c r="H576" s="858" t="s">
        <v>1552</v>
      </c>
      <c r="J576" s="826"/>
      <c r="K576" s="826"/>
      <c r="L576" s="826"/>
      <c r="T576" s="825"/>
      <c r="U576" s="825"/>
      <c r="V576" s="825"/>
      <c r="W576" s="825"/>
      <c r="X576" s="825"/>
    </row>
    <row r="577" customFormat="false" ht="13" hidden="false" customHeight="false" outlineLevel="0" collapsed="false">
      <c r="E577" s="135"/>
      <c r="G577" s="858" t="s">
        <v>579</v>
      </c>
      <c r="H577" s="858" t="s">
        <v>1553</v>
      </c>
      <c r="J577" s="826"/>
      <c r="K577" s="826"/>
      <c r="L577" s="826"/>
      <c r="T577" s="825"/>
      <c r="U577" s="825"/>
      <c r="V577" s="825"/>
      <c r="W577" s="825"/>
      <c r="X577" s="825"/>
    </row>
    <row r="578" customFormat="false" ht="13" hidden="false" customHeight="false" outlineLevel="0" collapsed="false">
      <c r="E578" s="135"/>
      <c r="G578" s="858" t="s">
        <v>579</v>
      </c>
      <c r="H578" s="858" t="s">
        <v>1260</v>
      </c>
      <c r="J578" s="826"/>
      <c r="K578" s="826"/>
      <c r="L578" s="826"/>
      <c r="T578" s="825"/>
      <c r="U578" s="825"/>
      <c r="V578" s="825"/>
      <c r="W578" s="825"/>
      <c r="X578" s="825"/>
    </row>
    <row r="579" customFormat="false" ht="13" hidden="false" customHeight="false" outlineLevel="0" collapsed="false">
      <c r="E579" s="135"/>
      <c r="G579" s="858" t="s">
        <v>579</v>
      </c>
      <c r="H579" s="858" t="s">
        <v>985</v>
      </c>
      <c r="J579" s="826"/>
      <c r="K579" s="826"/>
      <c r="L579" s="826"/>
      <c r="T579" s="825"/>
      <c r="U579" s="825"/>
      <c r="V579" s="825"/>
      <c r="W579" s="825"/>
      <c r="X579" s="825"/>
    </row>
    <row r="580" customFormat="false" ht="13" hidden="false" customHeight="false" outlineLevel="0" collapsed="false">
      <c r="E580" s="135"/>
      <c r="G580" s="858" t="s">
        <v>579</v>
      </c>
      <c r="H580" s="858" t="s">
        <v>987</v>
      </c>
      <c r="J580" s="826"/>
      <c r="K580" s="826"/>
      <c r="L580" s="826"/>
      <c r="T580" s="825"/>
      <c r="U580" s="825"/>
      <c r="V580" s="825"/>
      <c r="W580" s="825"/>
      <c r="X580" s="825"/>
    </row>
    <row r="581" customFormat="false" ht="13" hidden="false" customHeight="false" outlineLevel="0" collapsed="false">
      <c r="E581" s="135"/>
      <c r="G581" s="858" t="s">
        <v>579</v>
      </c>
      <c r="H581" s="858" t="s">
        <v>989</v>
      </c>
      <c r="J581" s="826"/>
      <c r="K581" s="826"/>
      <c r="L581" s="826"/>
      <c r="T581" s="825"/>
      <c r="U581" s="825"/>
      <c r="V581" s="825"/>
      <c r="W581" s="825"/>
      <c r="X581" s="825"/>
    </row>
    <row r="582" customFormat="false" ht="13" hidden="false" customHeight="false" outlineLevel="0" collapsed="false">
      <c r="E582" s="135"/>
      <c r="G582" s="858" t="s">
        <v>583</v>
      </c>
      <c r="H582" s="858" t="s">
        <v>664</v>
      </c>
      <c r="J582" s="826"/>
      <c r="K582" s="826"/>
      <c r="L582" s="826"/>
      <c r="T582" s="825"/>
      <c r="U582" s="825"/>
      <c r="V582" s="825"/>
      <c r="W582" s="825"/>
      <c r="X582" s="825"/>
    </row>
    <row r="583" customFormat="false" ht="13" hidden="false" customHeight="false" outlineLevel="0" collapsed="false">
      <c r="E583" s="135"/>
      <c r="G583" s="858" t="s">
        <v>583</v>
      </c>
      <c r="H583" s="858" t="s">
        <v>1554</v>
      </c>
      <c r="J583" s="826"/>
      <c r="K583" s="826"/>
      <c r="L583" s="826"/>
      <c r="T583" s="825"/>
      <c r="U583" s="825"/>
      <c r="V583" s="825"/>
      <c r="W583" s="825"/>
      <c r="X583" s="825"/>
    </row>
    <row r="584" customFormat="false" ht="13" hidden="false" customHeight="false" outlineLevel="0" collapsed="false">
      <c r="E584" s="135"/>
      <c r="G584" s="858" t="s">
        <v>583</v>
      </c>
      <c r="H584" s="858" t="s">
        <v>818</v>
      </c>
      <c r="J584" s="826"/>
      <c r="K584" s="826"/>
      <c r="L584" s="826"/>
      <c r="T584" s="825"/>
      <c r="U584" s="825"/>
      <c r="V584" s="825"/>
      <c r="W584" s="825"/>
      <c r="X584" s="825"/>
    </row>
    <row r="585" customFormat="false" ht="13" hidden="false" customHeight="false" outlineLevel="0" collapsed="false">
      <c r="E585" s="135"/>
      <c r="G585" s="858" t="s">
        <v>583</v>
      </c>
      <c r="H585" s="858" t="s">
        <v>759</v>
      </c>
      <c r="J585" s="826"/>
      <c r="K585" s="826"/>
      <c r="L585" s="826"/>
      <c r="T585" s="825"/>
      <c r="U585" s="825"/>
      <c r="V585" s="825"/>
      <c r="W585" s="825"/>
      <c r="X585" s="825"/>
    </row>
    <row r="586" customFormat="false" ht="13" hidden="false" customHeight="false" outlineLevel="0" collapsed="false">
      <c r="E586" s="135"/>
      <c r="G586" s="858" t="s">
        <v>583</v>
      </c>
      <c r="H586" s="858" t="s">
        <v>1555</v>
      </c>
      <c r="J586" s="826"/>
      <c r="K586" s="826"/>
      <c r="L586" s="826"/>
      <c r="T586" s="825"/>
      <c r="U586" s="825"/>
      <c r="V586" s="825"/>
      <c r="W586" s="825"/>
      <c r="X586" s="825"/>
    </row>
    <row r="587" customFormat="false" ht="13" hidden="false" customHeight="false" outlineLevel="0" collapsed="false">
      <c r="E587" s="135"/>
      <c r="G587" s="858" t="s">
        <v>583</v>
      </c>
      <c r="H587" s="858" t="s">
        <v>1262</v>
      </c>
      <c r="J587" s="826"/>
      <c r="K587" s="826"/>
      <c r="L587" s="826"/>
      <c r="T587" s="825"/>
      <c r="U587" s="825"/>
      <c r="V587" s="825"/>
      <c r="W587" s="825"/>
      <c r="X587" s="825"/>
    </row>
    <row r="588" customFormat="false" ht="13" hidden="false" customHeight="false" outlineLevel="0" collapsed="false">
      <c r="E588" s="135"/>
      <c r="G588" s="858" t="s">
        <v>583</v>
      </c>
      <c r="H588" s="858" t="s">
        <v>820</v>
      </c>
      <c r="J588" s="826"/>
      <c r="K588" s="826"/>
      <c r="L588" s="826"/>
      <c r="T588" s="825"/>
      <c r="U588" s="825"/>
      <c r="V588" s="825"/>
      <c r="W588" s="825"/>
      <c r="X588" s="825"/>
    </row>
    <row r="589" customFormat="false" ht="13" hidden="false" customHeight="false" outlineLevel="0" collapsed="false">
      <c r="E589" s="135"/>
      <c r="G589" s="858" t="s">
        <v>583</v>
      </c>
      <c r="H589" s="858" t="s">
        <v>991</v>
      </c>
      <c r="J589" s="826"/>
      <c r="K589" s="826"/>
      <c r="L589" s="826"/>
      <c r="T589" s="825"/>
      <c r="U589" s="825"/>
      <c r="V589" s="825"/>
      <c r="W589" s="825"/>
      <c r="X589" s="825"/>
    </row>
    <row r="590" customFormat="false" ht="13" hidden="false" customHeight="false" outlineLevel="0" collapsed="false">
      <c r="E590" s="135"/>
      <c r="G590" s="858" t="s">
        <v>583</v>
      </c>
      <c r="H590" s="858" t="s">
        <v>993</v>
      </c>
      <c r="J590" s="826"/>
      <c r="K590" s="826"/>
      <c r="L590" s="826"/>
      <c r="T590" s="825"/>
      <c r="U590" s="825"/>
      <c r="V590" s="825"/>
      <c r="W590" s="825"/>
      <c r="X590" s="825"/>
    </row>
    <row r="591" customFormat="false" ht="13" hidden="false" customHeight="false" outlineLevel="0" collapsed="false">
      <c r="E591" s="135"/>
      <c r="G591" s="858" t="s">
        <v>583</v>
      </c>
      <c r="H591" s="858" t="s">
        <v>761</v>
      </c>
      <c r="J591" s="826"/>
      <c r="K591" s="826"/>
      <c r="L591" s="826"/>
      <c r="T591" s="825"/>
      <c r="U591" s="825"/>
      <c r="V591" s="825"/>
      <c r="W591" s="825"/>
      <c r="X591" s="825"/>
    </row>
    <row r="592" customFormat="false" ht="13" hidden="false" customHeight="false" outlineLevel="0" collapsed="false">
      <c r="E592" s="135"/>
      <c r="G592" s="858" t="s">
        <v>583</v>
      </c>
      <c r="H592" s="858" t="s">
        <v>822</v>
      </c>
      <c r="J592" s="826"/>
      <c r="K592" s="826"/>
      <c r="L592" s="826"/>
      <c r="T592" s="825"/>
      <c r="U592" s="825"/>
      <c r="V592" s="825"/>
      <c r="W592" s="825"/>
      <c r="X592" s="825"/>
    </row>
    <row r="593" customFormat="false" ht="13" hidden="false" customHeight="false" outlineLevel="0" collapsed="false">
      <c r="E593" s="135"/>
      <c r="G593" s="858" t="s">
        <v>583</v>
      </c>
      <c r="H593" s="858" t="s">
        <v>1264</v>
      </c>
      <c r="J593" s="826"/>
      <c r="K593" s="826"/>
      <c r="L593" s="826"/>
      <c r="T593" s="825"/>
      <c r="U593" s="825"/>
      <c r="V593" s="825"/>
      <c r="W593" s="825"/>
      <c r="X593" s="825"/>
    </row>
    <row r="594" customFormat="false" ht="13" hidden="false" customHeight="false" outlineLevel="0" collapsed="false">
      <c r="E594" s="135"/>
      <c r="G594" s="858" t="s">
        <v>583</v>
      </c>
      <c r="H594" s="858" t="s">
        <v>1556</v>
      </c>
      <c r="J594" s="826"/>
      <c r="K594" s="826"/>
      <c r="L594" s="826"/>
      <c r="T594" s="825"/>
      <c r="U594" s="825"/>
      <c r="V594" s="825"/>
      <c r="W594" s="825"/>
      <c r="X594" s="825"/>
    </row>
    <row r="595" customFormat="false" ht="13" hidden="false" customHeight="false" outlineLevel="0" collapsed="false">
      <c r="E595" s="135"/>
      <c r="G595" s="858" t="s">
        <v>583</v>
      </c>
      <c r="H595" s="858" t="s">
        <v>763</v>
      </c>
      <c r="J595" s="826"/>
      <c r="K595" s="826"/>
      <c r="L595" s="826"/>
      <c r="T595" s="825"/>
      <c r="U595" s="825"/>
      <c r="V595" s="825"/>
      <c r="W595" s="825"/>
      <c r="X595" s="825"/>
    </row>
    <row r="596" customFormat="false" ht="13" hidden="false" customHeight="false" outlineLevel="0" collapsed="false">
      <c r="E596" s="135"/>
      <c r="G596" s="858" t="s">
        <v>583</v>
      </c>
      <c r="H596" s="858" t="s">
        <v>995</v>
      </c>
      <c r="J596" s="826"/>
      <c r="K596" s="826"/>
      <c r="L596" s="826"/>
      <c r="T596" s="825"/>
      <c r="U596" s="825"/>
      <c r="V596" s="825"/>
      <c r="W596" s="825"/>
      <c r="X596" s="825"/>
    </row>
    <row r="597" customFormat="false" ht="13" hidden="false" customHeight="false" outlineLevel="0" collapsed="false">
      <c r="E597" s="135"/>
      <c r="G597" s="858" t="s">
        <v>583</v>
      </c>
      <c r="H597" s="858" t="s">
        <v>1557</v>
      </c>
      <c r="J597" s="826"/>
      <c r="K597" s="826"/>
      <c r="L597" s="826"/>
      <c r="T597" s="825"/>
      <c r="U597" s="825"/>
      <c r="V597" s="825"/>
      <c r="W597" s="825"/>
      <c r="X597" s="825"/>
    </row>
    <row r="598" customFormat="false" ht="13" hidden="false" customHeight="false" outlineLevel="0" collapsed="false">
      <c r="E598" s="135"/>
      <c r="G598" s="858" t="s">
        <v>583</v>
      </c>
      <c r="H598" s="858" t="s">
        <v>824</v>
      </c>
      <c r="J598" s="826"/>
      <c r="K598" s="826"/>
      <c r="L598" s="826"/>
      <c r="T598" s="825"/>
      <c r="U598" s="825"/>
      <c r="V598" s="825"/>
      <c r="W598" s="825"/>
      <c r="X598" s="825"/>
    </row>
    <row r="599" customFormat="false" ht="13" hidden="false" customHeight="false" outlineLevel="0" collapsed="false">
      <c r="E599" s="135"/>
      <c r="G599" s="858" t="s">
        <v>583</v>
      </c>
      <c r="H599" s="858" t="s">
        <v>997</v>
      </c>
      <c r="J599" s="826"/>
      <c r="K599" s="826"/>
      <c r="L599" s="826"/>
      <c r="T599" s="825"/>
      <c r="U599" s="825"/>
      <c r="V599" s="825"/>
      <c r="W599" s="825"/>
      <c r="X599" s="825"/>
    </row>
    <row r="600" customFormat="false" ht="13" hidden="false" customHeight="false" outlineLevel="0" collapsed="false">
      <c r="E600" s="135"/>
      <c r="G600" s="858" t="s">
        <v>583</v>
      </c>
      <c r="H600" s="858" t="s">
        <v>826</v>
      </c>
      <c r="J600" s="826"/>
      <c r="K600" s="826"/>
      <c r="L600" s="826"/>
      <c r="T600" s="825"/>
      <c r="U600" s="825"/>
      <c r="V600" s="825"/>
      <c r="W600" s="825"/>
      <c r="X600" s="825"/>
    </row>
    <row r="601" customFormat="false" ht="13" hidden="false" customHeight="false" outlineLevel="0" collapsed="false">
      <c r="E601" s="135"/>
      <c r="G601" s="858" t="s">
        <v>583</v>
      </c>
      <c r="H601" s="858" t="s">
        <v>999</v>
      </c>
      <c r="J601" s="826"/>
      <c r="K601" s="826"/>
      <c r="L601" s="826"/>
      <c r="T601" s="825"/>
      <c r="U601" s="825"/>
      <c r="V601" s="825"/>
      <c r="W601" s="825"/>
      <c r="X601" s="825"/>
    </row>
    <row r="602" customFormat="false" ht="13" hidden="false" customHeight="false" outlineLevel="0" collapsed="false">
      <c r="E602" s="135"/>
      <c r="G602" s="858" t="s">
        <v>583</v>
      </c>
      <c r="H602" s="858" t="s">
        <v>1558</v>
      </c>
      <c r="J602" s="826"/>
      <c r="K602" s="826"/>
      <c r="L602" s="826"/>
      <c r="T602" s="825"/>
      <c r="U602" s="825"/>
      <c r="V602" s="825"/>
      <c r="W602" s="825"/>
      <c r="X602" s="825"/>
    </row>
    <row r="603" customFormat="false" ht="13" hidden="false" customHeight="false" outlineLevel="0" collapsed="false">
      <c r="E603" s="135"/>
      <c r="G603" s="858" t="s">
        <v>583</v>
      </c>
      <c r="H603" s="858" t="s">
        <v>1000</v>
      </c>
      <c r="J603" s="826"/>
      <c r="K603" s="826"/>
      <c r="L603" s="826"/>
      <c r="T603" s="825"/>
      <c r="U603" s="825"/>
      <c r="V603" s="825"/>
      <c r="W603" s="825"/>
      <c r="X603" s="825"/>
    </row>
    <row r="604" customFormat="false" ht="13" hidden="false" customHeight="false" outlineLevel="0" collapsed="false">
      <c r="E604" s="135"/>
      <c r="G604" s="858" t="s">
        <v>583</v>
      </c>
      <c r="H604" s="858" t="s">
        <v>1266</v>
      </c>
      <c r="J604" s="826"/>
      <c r="K604" s="826"/>
      <c r="L604" s="826"/>
      <c r="T604" s="825"/>
      <c r="U604" s="825"/>
      <c r="V604" s="825"/>
      <c r="W604" s="825"/>
      <c r="X604" s="825"/>
    </row>
    <row r="605" customFormat="false" ht="13" hidden="false" customHeight="false" outlineLevel="0" collapsed="false">
      <c r="E605" s="135"/>
      <c r="G605" s="858" t="s">
        <v>583</v>
      </c>
      <c r="H605" s="858" t="s">
        <v>1268</v>
      </c>
      <c r="J605" s="826"/>
      <c r="K605" s="826"/>
      <c r="L605" s="826"/>
      <c r="T605" s="825"/>
      <c r="U605" s="825"/>
      <c r="V605" s="825"/>
      <c r="W605" s="825"/>
      <c r="X605" s="825"/>
    </row>
    <row r="606" customFormat="false" ht="13" hidden="false" customHeight="false" outlineLevel="0" collapsed="false">
      <c r="E606" s="135"/>
      <c r="G606" s="858" t="s">
        <v>583</v>
      </c>
      <c r="H606" s="858" t="s">
        <v>765</v>
      </c>
      <c r="J606" s="826"/>
      <c r="K606" s="826"/>
      <c r="L606" s="826"/>
      <c r="T606" s="825"/>
      <c r="U606" s="825"/>
      <c r="V606" s="825"/>
      <c r="W606" s="825"/>
      <c r="X606" s="825"/>
    </row>
    <row r="607" customFormat="false" ht="13" hidden="false" customHeight="false" outlineLevel="0" collapsed="false">
      <c r="E607" s="135"/>
      <c r="G607" s="858" t="s">
        <v>583</v>
      </c>
      <c r="H607" s="858" t="s">
        <v>828</v>
      </c>
      <c r="J607" s="826"/>
      <c r="K607" s="826"/>
      <c r="L607" s="826"/>
      <c r="T607" s="825"/>
      <c r="U607" s="825"/>
      <c r="V607" s="825"/>
      <c r="W607" s="825"/>
      <c r="X607" s="825"/>
    </row>
    <row r="608" customFormat="false" ht="13" hidden="false" customHeight="false" outlineLevel="0" collapsed="false">
      <c r="E608" s="135"/>
      <c r="G608" s="858" t="s">
        <v>583</v>
      </c>
      <c r="H608" s="858" t="s">
        <v>1002</v>
      </c>
      <c r="J608" s="826"/>
      <c r="K608" s="826"/>
      <c r="L608" s="826"/>
      <c r="T608" s="825"/>
      <c r="U608" s="825"/>
      <c r="V608" s="825"/>
      <c r="W608" s="825"/>
      <c r="X608" s="825"/>
    </row>
    <row r="609" customFormat="false" ht="13" hidden="false" customHeight="false" outlineLevel="0" collapsed="false">
      <c r="E609" s="135"/>
      <c r="G609" s="858" t="s">
        <v>583</v>
      </c>
      <c r="H609" s="858" t="s">
        <v>1270</v>
      </c>
      <c r="J609" s="826"/>
      <c r="K609" s="826"/>
      <c r="L609" s="826"/>
      <c r="T609" s="825"/>
      <c r="U609" s="825"/>
      <c r="V609" s="825"/>
      <c r="W609" s="825"/>
      <c r="X609" s="825"/>
    </row>
    <row r="610" customFormat="false" ht="13" hidden="false" customHeight="false" outlineLevel="0" collapsed="false">
      <c r="E610" s="135"/>
      <c r="G610" s="858" t="s">
        <v>583</v>
      </c>
      <c r="H610" s="858" t="s">
        <v>830</v>
      </c>
      <c r="J610" s="826"/>
      <c r="K610" s="826"/>
      <c r="L610" s="826"/>
      <c r="T610" s="825"/>
      <c r="U610" s="825"/>
      <c r="V610" s="825"/>
      <c r="W610" s="825"/>
      <c r="X610" s="825"/>
    </row>
    <row r="611" customFormat="false" ht="13" hidden="false" customHeight="false" outlineLevel="0" collapsed="false">
      <c r="E611" s="135"/>
      <c r="G611" s="858" t="s">
        <v>583</v>
      </c>
      <c r="H611" s="858" t="s">
        <v>1004</v>
      </c>
      <c r="J611" s="826"/>
      <c r="K611" s="826"/>
      <c r="L611" s="826"/>
      <c r="T611" s="825"/>
      <c r="U611" s="825"/>
      <c r="V611" s="825"/>
      <c r="W611" s="825"/>
      <c r="X611" s="825"/>
    </row>
    <row r="612" customFormat="false" ht="13" hidden="false" customHeight="false" outlineLevel="0" collapsed="false">
      <c r="E612" s="135"/>
      <c r="G612" s="858" t="s">
        <v>583</v>
      </c>
      <c r="H612" s="858" t="s">
        <v>1272</v>
      </c>
      <c r="J612" s="826"/>
      <c r="K612" s="826"/>
      <c r="L612" s="826"/>
      <c r="T612" s="825"/>
      <c r="U612" s="825"/>
      <c r="V612" s="825"/>
      <c r="W612" s="825"/>
      <c r="X612" s="825"/>
    </row>
    <row r="613" customFormat="false" ht="13" hidden="false" customHeight="false" outlineLevel="0" collapsed="false">
      <c r="E613" s="135"/>
      <c r="G613" s="858" t="s">
        <v>583</v>
      </c>
      <c r="H613" s="858" t="s">
        <v>1559</v>
      </c>
      <c r="J613" s="826"/>
      <c r="K613" s="826"/>
      <c r="L613" s="826"/>
      <c r="T613" s="825"/>
      <c r="U613" s="825"/>
      <c r="V613" s="825"/>
      <c r="W613" s="825"/>
      <c r="X613" s="825"/>
    </row>
    <row r="614" customFormat="false" ht="13" hidden="false" customHeight="false" outlineLevel="0" collapsed="false">
      <c r="E614" s="135"/>
      <c r="G614" s="858" t="s">
        <v>583</v>
      </c>
      <c r="H614" s="858" t="s">
        <v>1560</v>
      </c>
      <c r="J614" s="826"/>
      <c r="K614" s="826"/>
      <c r="L614" s="826"/>
      <c r="T614" s="825"/>
      <c r="U614" s="825"/>
      <c r="V614" s="825"/>
      <c r="W614" s="825"/>
      <c r="X614" s="825"/>
    </row>
    <row r="615" customFormat="false" ht="13" hidden="false" customHeight="false" outlineLevel="0" collapsed="false">
      <c r="E615" s="135"/>
      <c r="G615" s="858" t="s">
        <v>583</v>
      </c>
      <c r="H615" s="858" t="s">
        <v>1561</v>
      </c>
      <c r="J615" s="826"/>
      <c r="K615" s="826"/>
      <c r="L615" s="826"/>
      <c r="T615" s="825"/>
      <c r="U615" s="825"/>
      <c r="V615" s="825"/>
      <c r="W615" s="825"/>
      <c r="X615" s="825"/>
    </row>
    <row r="616" customFormat="false" ht="13" hidden="false" customHeight="false" outlineLevel="0" collapsed="false">
      <c r="E616" s="135"/>
      <c r="G616" s="858" t="s">
        <v>583</v>
      </c>
      <c r="H616" s="858" t="s">
        <v>1274</v>
      </c>
      <c r="J616" s="826"/>
      <c r="K616" s="826"/>
      <c r="L616" s="826"/>
      <c r="T616" s="825"/>
      <c r="U616" s="825"/>
      <c r="V616" s="825"/>
      <c r="W616" s="825"/>
      <c r="X616" s="825"/>
    </row>
    <row r="617" customFormat="false" ht="13" hidden="false" customHeight="false" outlineLevel="0" collapsed="false">
      <c r="E617" s="135"/>
      <c r="G617" s="858" t="s">
        <v>583</v>
      </c>
      <c r="H617" s="858" t="s">
        <v>1562</v>
      </c>
      <c r="J617" s="826"/>
      <c r="K617" s="826"/>
      <c r="L617" s="826"/>
      <c r="T617" s="825"/>
      <c r="U617" s="825"/>
      <c r="V617" s="825"/>
      <c r="W617" s="825"/>
      <c r="X617" s="825"/>
    </row>
    <row r="618" customFormat="false" ht="13" hidden="false" customHeight="false" outlineLevel="0" collapsed="false">
      <c r="E618" s="135"/>
      <c r="G618" s="858" t="s">
        <v>583</v>
      </c>
      <c r="H618" s="858" t="s">
        <v>1276</v>
      </c>
      <c r="J618" s="826"/>
      <c r="K618" s="826"/>
      <c r="L618" s="826"/>
      <c r="T618" s="825"/>
      <c r="U618" s="825"/>
      <c r="V618" s="825"/>
      <c r="W618" s="825"/>
      <c r="X618" s="825"/>
    </row>
    <row r="619" customFormat="false" ht="13" hidden="false" customHeight="false" outlineLevel="0" collapsed="false">
      <c r="E619" s="135"/>
      <c r="G619" s="858" t="s">
        <v>583</v>
      </c>
      <c r="H619" s="858" t="s">
        <v>1006</v>
      </c>
      <c r="J619" s="826"/>
      <c r="K619" s="826"/>
      <c r="L619" s="826"/>
      <c r="T619" s="825"/>
      <c r="U619" s="825"/>
      <c r="V619" s="825"/>
      <c r="W619" s="825"/>
      <c r="X619" s="825"/>
    </row>
    <row r="620" customFormat="false" ht="13" hidden="false" customHeight="false" outlineLevel="0" collapsed="false">
      <c r="E620" s="135"/>
      <c r="G620" s="858" t="s">
        <v>583</v>
      </c>
      <c r="H620" s="858" t="s">
        <v>832</v>
      </c>
      <c r="J620" s="826"/>
      <c r="K620" s="826"/>
      <c r="L620" s="826"/>
      <c r="T620" s="825"/>
      <c r="U620" s="825"/>
      <c r="V620" s="825"/>
      <c r="W620" s="825"/>
      <c r="X620" s="825"/>
    </row>
    <row r="621" customFormat="false" ht="13" hidden="false" customHeight="false" outlineLevel="0" collapsed="false">
      <c r="E621" s="135"/>
      <c r="G621" s="858" t="s">
        <v>583</v>
      </c>
      <c r="H621" s="858" t="s">
        <v>1563</v>
      </c>
      <c r="J621" s="826"/>
      <c r="K621" s="826"/>
      <c r="L621" s="826"/>
      <c r="T621" s="825"/>
      <c r="U621" s="825"/>
      <c r="V621" s="825"/>
      <c r="W621" s="825"/>
      <c r="X621" s="825"/>
    </row>
    <row r="622" customFormat="false" ht="13" hidden="false" customHeight="false" outlineLevel="0" collapsed="false">
      <c r="E622" s="135"/>
      <c r="G622" s="858" t="s">
        <v>583</v>
      </c>
      <c r="H622" s="858" t="s">
        <v>1564</v>
      </c>
      <c r="J622" s="826"/>
      <c r="K622" s="826"/>
      <c r="L622" s="826"/>
      <c r="T622" s="825"/>
      <c r="U622" s="825"/>
      <c r="V622" s="825"/>
      <c r="W622" s="825"/>
      <c r="X622" s="825"/>
    </row>
    <row r="623" customFormat="false" ht="13" hidden="false" customHeight="false" outlineLevel="0" collapsed="false">
      <c r="E623" s="135"/>
      <c r="G623" s="858" t="s">
        <v>583</v>
      </c>
      <c r="H623" s="858" t="s">
        <v>1565</v>
      </c>
      <c r="J623" s="826"/>
      <c r="K623" s="826"/>
      <c r="L623" s="826"/>
      <c r="T623" s="825"/>
      <c r="U623" s="825"/>
      <c r="V623" s="825"/>
      <c r="W623" s="825"/>
      <c r="X623" s="825"/>
    </row>
    <row r="624" customFormat="false" ht="13" hidden="false" customHeight="false" outlineLevel="0" collapsed="false">
      <c r="E624" s="135"/>
      <c r="G624" s="858" t="s">
        <v>583</v>
      </c>
      <c r="H624" s="858" t="s">
        <v>1566</v>
      </c>
      <c r="J624" s="826"/>
      <c r="K624" s="826"/>
      <c r="L624" s="826"/>
      <c r="T624" s="825"/>
      <c r="U624" s="825"/>
      <c r="V624" s="825"/>
      <c r="W624" s="825"/>
      <c r="X624" s="825"/>
    </row>
    <row r="625" customFormat="false" ht="13" hidden="false" customHeight="false" outlineLevel="0" collapsed="false">
      <c r="E625" s="135"/>
      <c r="G625" s="858" t="s">
        <v>583</v>
      </c>
      <c r="H625" s="858" t="s">
        <v>1567</v>
      </c>
      <c r="J625" s="826"/>
      <c r="K625" s="826"/>
      <c r="L625" s="826"/>
      <c r="T625" s="825"/>
      <c r="U625" s="825"/>
      <c r="V625" s="825"/>
      <c r="W625" s="825"/>
      <c r="X625" s="825"/>
    </row>
    <row r="626" customFormat="false" ht="13" hidden="false" customHeight="false" outlineLevel="0" collapsed="false">
      <c r="E626" s="135"/>
      <c r="G626" s="858" t="s">
        <v>583</v>
      </c>
      <c r="H626" s="858" t="s">
        <v>1568</v>
      </c>
      <c r="J626" s="826"/>
      <c r="K626" s="826"/>
      <c r="L626" s="826"/>
      <c r="T626" s="825"/>
      <c r="U626" s="825"/>
      <c r="V626" s="825"/>
      <c r="W626" s="825"/>
      <c r="X626" s="825"/>
    </row>
    <row r="627" customFormat="false" ht="13" hidden="false" customHeight="false" outlineLevel="0" collapsed="false">
      <c r="E627" s="135"/>
      <c r="G627" s="858" t="s">
        <v>583</v>
      </c>
      <c r="H627" s="858" t="s">
        <v>1569</v>
      </c>
      <c r="J627" s="826"/>
      <c r="K627" s="826"/>
      <c r="L627" s="826"/>
      <c r="T627" s="825"/>
      <c r="U627" s="825"/>
      <c r="V627" s="825"/>
      <c r="W627" s="825"/>
      <c r="X627" s="825"/>
    </row>
    <row r="628" customFormat="false" ht="13" hidden="false" customHeight="false" outlineLevel="0" collapsed="false">
      <c r="E628" s="135"/>
      <c r="G628" s="858" t="s">
        <v>583</v>
      </c>
      <c r="H628" s="858" t="s">
        <v>1570</v>
      </c>
      <c r="J628" s="826"/>
      <c r="K628" s="826"/>
      <c r="L628" s="826"/>
      <c r="T628" s="825"/>
      <c r="U628" s="825"/>
      <c r="V628" s="825"/>
      <c r="W628" s="825"/>
      <c r="X628" s="825"/>
    </row>
    <row r="629" customFormat="false" ht="13" hidden="false" customHeight="false" outlineLevel="0" collapsed="false">
      <c r="E629" s="135"/>
      <c r="G629" s="858" t="s">
        <v>583</v>
      </c>
      <c r="H629" s="858" t="s">
        <v>1571</v>
      </c>
      <c r="J629" s="826"/>
      <c r="K629" s="826"/>
      <c r="L629" s="826"/>
      <c r="T629" s="825"/>
      <c r="U629" s="825"/>
      <c r="V629" s="825"/>
      <c r="W629" s="825"/>
      <c r="X629" s="825"/>
    </row>
    <row r="630" customFormat="false" ht="13" hidden="false" customHeight="false" outlineLevel="0" collapsed="false">
      <c r="E630" s="135"/>
      <c r="G630" s="858" t="s">
        <v>583</v>
      </c>
      <c r="H630" s="858" t="s">
        <v>1572</v>
      </c>
      <c r="J630" s="826"/>
      <c r="K630" s="826"/>
      <c r="L630" s="826"/>
      <c r="T630" s="825"/>
      <c r="U630" s="825"/>
      <c r="V630" s="825"/>
      <c r="W630" s="825"/>
      <c r="X630" s="825"/>
    </row>
    <row r="631" customFormat="false" ht="13" hidden="false" customHeight="false" outlineLevel="0" collapsed="false">
      <c r="E631" s="135"/>
      <c r="G631" s="858" t="s">
        <v>583</v>
      </c>
      <c r="H631" s="858" t="s">
        <v>1278</v>
      </c>
      <c r="J631" s="826"/>
      <c r="K631" s="826"/>
      <c r="L631" s="826"/>
      <c r="T631" s="825"/>
      <c r="U631" s="825"/>
      <c r="V631" s="825"/>
      <c r="W631" s="825"/>
      <c r="X631" s="825"/>
    </row>
    <row r="632" customFormat="false" ht="13" hidden="false" customHeight="false" outlineLevel="0" collapsed="false">
      <c r="E632" s="135"/>
      <c r="G632" s="858" t="s">
        <v>583</v>
      </c>
      <c r="H632" s="858" t="s">
        <v>1280</v>
      </c>
      <c r="J632" s="826"/>
      <c r="K632" s="826"/>
      <c r="L632" s="826"/>
      <c r="T632" s="825"/>
      <c r="U632" s="825"/>
      <c r="V632" s="825"/>
      <c r="W632" s="825"/>
      <c r="X632" s="825"/>
    </row>
    <row r="633" customFormat="false" ht="13" hidden="false" customHeight="false" outlineLevel="0" collapsed="false">
      <c r="E633" s="135"/>
      <c r="G633" s="858" t="s">
        <v>583</v>
      </c>
      <c r="H633" s="858" t="s">
        <v>1573</v>
      </c>
      <c r="J633" s="826"/>
      <c r="K633" s="826"/>
      <c r="L633" s="826"/>
      <c r="T633" s="825"/>
      <c r="U633" s="825"/>
      <c r="V633" s="825"/>
      <c r="W633" s="825"/>
      <c r="X633" s="825"/>
    </row>
    <row r="634" customFormat="false" ht="13" hidden="false" customHeight="false" outlineLevel="0" collapsed="false">
      <c r="E634" s="135"/>
      <c r="G634" s="858" t="s">
        <v>583</v>
      </c>
      <c r="H634" s="858" t="s">
        <v>1574</v>
      </c>
      <c r="J634" s="826"/>
      <c r="K634" s="826"/>
      <c r="L634" s="826"/>
      <c r="T634" s="825"/>
      <c r="U634" s="825"/>
      <c r="V634" s="825"/>
      <c r="W634" s="825"/>
      <c r="X634" s="825"/>
    </row>
    <row r="635" customFormat="false" ht="13" hidden="false" customHeight="false" outlineLevel="0" collapsed="false">
      <c r="E635" s="135"/>
      <c r="G635" s="858" t="s">
        <v>583</v>
      </c>
      <c r="H635" s="858" t="s">
        <v>1575</v>
      </c>
      <c r="J635" s="826"/>
      <c r="K635" s="826"/>
      <c r="L635" s="826"/>
      <c r="T635" s="825"/>
      <c r="U635" s="825"/>
      <c r="V635" s="825"/>
      <c r="W635" s="825"/>
      <c r="X635" s="825"/>
    </row>
    <row r="636" customFormat="false" ht="13" hidden="false" customHeight="false" outlineLevel="0" collapsed="false">
      <c r="E636" s="135"/>
      <c r="G636" s="858" t="s">
        <v>529</v>
      </c>
      <c r="H636" s="858" t="s">
        <v>530</v>
      </c>
      <c r="J636" s="826"/>
      <c r="K636" s="826"/>
      <c r="L636" s="826"/>
      <c r="T636" s="825"/>
      <c r="U636" s="825"/>
      <c r="V636" s="825"/>
      <c r="W636" s="825"/>
      <c r="X636" s="825"/>
    </row>
    <row r="637" customFormat="false" ht="13" hidden="false" customHeight="false" outlineLevel="0" collapsed="false">
      <c r="E637" s="135"/>
      <c r="G637" s="858" t="s">
        <v>529</v>
      </c>
      <c r="H637" s="858" t="s">
        <v>538</v>
      </c>
      <c r="J637" s="826"/>
      <c r="K637" s="826"/>
      <c r="L637" s="826"/>
      <c r="T637" s="825"/>
      <c r="U637" s="825"/>
      <c r="V637" s="825"/>
      <c r="W637" s="825"/>
      <c r="X637" s="825"/>
    </row>
    <row r="638" customFormat="false" ht="13" hidden="false" customHeight="false" outlineLevel="0" collapsed="false">
      <c r="E638" s="135"/>
      <c r="G638" s="858" t="s">
        <v>529</v>
      </c>
      <c r="H638" s="858" t="s">
        <v>545</v>
      </c>
      <c r="J638" s="826"/>
      <c r="K638" s="826"/>
      <c r="L638" s="826"/>
      <c r="T638" s="825"/>
      <c r="U638" s="825"/>
      <c r="V638" s="825"/>
      <c r="W638" s="825"/>
      <c r="X638" s="825"/>
    </row>
    <row r="639" customFormat="false" ht="13" hidden="false" customHeight="false" outlineLevel="0" collapsed="false">
      <c r="E639" s="135"/>
      <c r="G639" s="858" t="s">
        <v>529</v>
      </c>
      <c r="H639" s="858" t="s">
        <v>549</v>
      </c>
      <c r="J639" s="826"/>
      <c r="K639" s="826"/>
      <c r="L639" s="826"/>
      <c r="T639" s="825"/>
      <c r="U639" s="825"/>
      <c r="V639" s="825"/>
      <c r="W639" s="825"/>
      <c r="X639" s="825"/>
    </row>
    <row r="640" customFormat="false" ht="13" hidden="false" customHeight="false" outlineLevel="0" collapsed="false">
      <c r="E640" s="135"/>
      <c r="G640" s="858" t="s">
        <v>529</v>
      </c>
      <c r="H640" s="858" t="s">
        <v>554</v>
      </c>
      <c r="J640" s="826"/>
      <c r="K640" s="826"/>
      <c r="L640" s="826"/>
      <c r="T640" s="825"/>
      <c r="U640" s="825"/>
      <c r="V640" s="825"/>
      <c r="W640" s="825"/>
      <c r="X640" s="825"/>
    </row>
    <row r="641" customFormat="false" ht="13" hidden="false" customHeight="false" outlineLevel="0" collapsed="false">
      <c r="E641" s="135"/>
      <c r="G641" s="858" t="s">
        <v>529</v>
      </c>
      <c r="H641" s="858" t="s">
        <v>560</v>
      </c>
      <c r="J641" s="826"/>
      <c r="K641" s="826"/>
      <c r="L641" s="826"/>
      <c r="T641" s="825"/>
      <c r="U641" s="825"/>
      <c r="V641" s="825"/>
      <c r="W641" s="825"/>
      <c r="X641" s="825"/>
    </row>
    <row r="642" customFormat="false" ht="13" hidden="false" customHeight="false" outlineLevel="0" collapsed="false">
      <c r="E642" s="135"/>
      <c r="G642" s="858" t="s">
        <v>529</v>
      </c>
      <c r="H642" s="858" t="s">
        <v>565</v>
      </c>
      <c r="J642" s="826"/>
      <c r="K642" s="826"/>
      <c r="L642" s="826"/>
      <c r="T642" s="825"/>
      <c r="U642" s="825"/>
      <c r="V642" s="825"/>
      <c r="W642" s="825"/>
      <c r="X642" s="825"/>
    </row>
    <row r="643" customFormat="false" ht="13" hidden="false" customHeight="false" outlineLevel="0" collapsed="false">
      <c r="E643" s="135"/>
      <c r="G643" s="858" t="s">
        <v>529</v>
      </c>
      <c r="H643" s="858" t="s">
        <v>569</v>
      </c>
      <c r="J643" s="826"/>
      <c r="K643" s="826"/>
      <c r="L643" s="826"/>
      <c r="T643" s="825"/>
      <c r="U643" s="825"/>
      <c r="V643" s="825"/>
      <c r="W643" s="825"/>
      <c r="X643" s="825"/>
    </row>
    <row r="644" customFormat="false" ht="13" hidden="false" customHeight="false" outlineLevel="0" collapsed="false">
      <c r="E644" s="135"/>
      <c r="G644" s="858" t="s">
        <v>529</v>
      </c>
      <c r="H644" s="858" t="s">
        <v>573</v>
      </c>
      <c r="J644" s="826"/>
      <c r="K644" s="826"/>
      <c r="L644" s="826"/>
      <c r="T644" s="825"/>
      <c r="U644" s="825"/>
      <c r="V644" s="825"/>
      <c r="W644" s="825"/>
      <c r="X644" s="825"/>
    </row>
    <row r="645" customFormat="false" ht="13" hidden="false" customHeight="false" outlineLevel="0" collapsed="false">
      <c r="E645" s="135"/>
      <c r="G645" s="858" t="s">
        <v>529</v>
      </c>
      <c r="H645" s="858" t="s">
        <v>577</v>
      </c>
      <c r="J645" s="826"/>
      <c r="K645" s="826"/>
      <c r="L645" s="826"/>
      <c r="T645" s="825"/>
      <c r="U645" s="825"/>
      <c r="V645" s="825"/>
      <c r="W645" s="825"/>
      <c r="X645" s="825"/>
    </row>
    <row r="646" customFormat="false" ht="13" hidden="false" customHeight="false" outlineLevel="0" collapsed="false">
      <c r="E646" s="135"/>
      <c r="G646" s="858" t="s">
        <v>529</v>
      </c>
      <c r="H646" s="858" t="s">
        <v>581</v>
      </c>
      <c r="J646" s="826"/>
      <c r="K646" s="826"/>
      <c r="L646" s="826"/>
      <c r="T646" s="825"/>
      <c r="U646" s="825"/>
      <c r="V646" s="825"/>
      <c r="W646" s="825"/>
      <c r="X646" s="825"/>
    </row>
    <row r="647" customFormat="false" ht="13" hidden="false" customHeight="false" outlineLevel="0" collapsed="false">
      <c r="E647" s="135"/>
      <c r="G647" s="858" t="s">
        <v>529</v>
      </c>
      <c r="H647" s="858" t="s">
        <v>585</v>
      </c>
      <c r="J647" s="826"/>
      <c r="K647" s="826"/>
      <c r="L647" s="826"/>
      <c r="T647" s="825"/>
      <c r="U647" s="825"/>
      <c r="V647" s="825"/>
      <c r="W647" s="825"/>
      <c r="X647" s="825"/>
    </row>
    <row r="648" customFormat="false" ht="13" hidden="false" customHeight="false" outlineLevel="0" collapsed="false">
      <c r="E648" s="135"/>
      <c r="G648" s="858" t="s">
        <v>529</v>
      </c>
      <c r="H648" s="858" t="s">
        <v>588</v>
      </c>
      <c r="J648" s="826"/>
      <c r="K648" s="826"/>
      <c r="L648" s="826"/>
      <c r="T648" s="825"/>
      <c r="U648" s="825"/>
      <c r="V648" s="825"/>
      <c r="W648" s="825"/>
      <c r="X648" s="825"/>
    </row>
    <row r="649" customFormat="false" ht="13" hidden="false" customHeight="false" outlineLevel="0" collapsed="false">
      <c r="E649" s="135"/>
      <c r="G649" s="858" t="s">
        <v>529</v>
      </c>
      <c r="H649" s="858" t="s">
        <v>592</v>
      </c>
      <c r="J649" s="826"/>
      <c r="K649" s="826"/>
      <c r="L649" s="826"/>
      <c r="T649" s="825"/>
      <c r="U649" s="825"/>
      <c r="V649" s="825"/>
      <c r="W649" s="825"/>
      <c r="X649" s="825"/>
    </row>
    <row r="650" customFormat="false" ht="13" hidden="false" customHeight="false" outlineLevel="0" collapsed="false">
      <c r="E650" s="135"/>
      <c r="G650" s="858" t="s">
        <v>529</v>
      </c>
      <c r="H650" s="858" t="s">
        <v>596</v>
      </c>
      <c r="J650" s="826"/>
      <c r="K650" s="826"/>
      <c r="L650" s="826"/>
      <c r="T650" s="825"/>
      <c r="U650" s="825"/>
      <c r="V650" s="825"/>
      <c r="W650" s="825"/>
      <c r="X650" s="825"/>
    </row>
    <row r="651" customFormat="false" ht="13" hidden="false" customHeight="false" outlineLevel="0" collapsed="false">
      <c r="E651" s="135"/>
      <c r="G651" s="858" t="s">
        <v>529</v>
      </c>
      <c r="H651" s="858" t="s">
        <v>600</v>
      </c>
      <c r="J651" s="826"/>
      <c r="K651" s="826"/>
      <c r="L651" s="826"/>
      <c r="T651" s="825"/>
      <c r="U651" s="825"/>
      <c r="V651" s="825"/>
      <c r="W651" s="825"/>
      <c r="X651" s="825"/>
    </row>
    <row r="652" customFormat="false" ht="13" hidden="false" customHeight="false" outlineLevel="0" collapsed="false">
      <c r="E652" s="135"/>
      <c r="G652" s="858" t="s">
        <v>529</v>
      </c>
      <c r="H652" s="858" t="s">
        <v>604</v>
      </c>
      <c r="J652" s="826"/>
      <c r="K652" s="826"/>
      <c r="L652" s="826"/>
      <c r="T652" s="825"/>
      <c r="U652" s="825"/>
      <c r="V652" s="825"/>
      <c r="W652" s="825"/>
      <c r="X652" s="825"/>
    </row>
    <row r="653" customFormat="false" ht="13" hidden="false" customHeight="false" outlineLevel="0" collapsed="false">
      <c r="E653" s="135"/>
      <c r="G653" s="858" t="s">
        <v>529</v>
      </c>
      <c r="H653" s="858" t="s">
        <v>608</v>
      </c>
      <c r="J653" s="826"/>
      <c r="K653" s="826"/>
      <c r="L653" s="826"/>
      <c r="T653" s="825"/>
      <c r="U653" s="825"/>
      <c r="V653" s="825"/>
      <c r="W653" s="825"/>
      <c r="X653" s="825"/>
    </row>
    <row r="654" customFormat="false" ht="13" hidden="false" customHeight="false" outlineLevel="0" collapsed="false">
      <c r="E654" s="135"/>
      <c r="G654" s="858" t="s">
        <v>529</v>
      </c>
      <c r="H654" s="858" t="s">
        <v>612</v>
      </c>
      <c r="J654" s="826"/>
      <c r="K654" s="826"/>
      <c r="L654" s="826"/>
      <c r="T654" s="825"/>
      <c r="U654" s="825"/>
      <c r="V654" s="825"/>
      <c r="W654" s="825"/>
      <c r="X654" s="825"/>
    </row>
    <row r="655" customFormat="false" ht="13" hidden="false" customHeight="false" outlineLevel="0" collapsed="false">
      <c r="E655" s="135"/>
      <c r="G655" s="858" t="s">
        <v>529</v>
      </c>
      <c r="H655" s="858" t="s">
        <v>616</v>
      </c>
      <c r="J655" s="826"/>
      <c r="K655" s="826"/>
      <c r="L655" s="826"/>
      <c r="T655" s="825"/>
      <c r="U655" s="825"/>
      <c r="V655" s="825"/>
      <c r="W655" s="825"/>
      <c r="X655" s="825"/>
    </row>
    <row r="656" customFormat="false" ht="13" hidden="false" customHeight="false" outlineLevel="0" collapsed="false">
      <c r="E656" s="135"/>
      <c r="G656" s="858" t="s">
        <v>529</v>
      </c>
      <c r="H656" s="858" t="s">
        <v>620</v>
      </c>
      <c r="J656" s="826"/>
      <c r="K656" s="826"/>
      <c r="L656" s="826"/>
      <c r="T656" s="825"/>
      <c r="U656" s="825"/>
      <c r="V656" s="825"/>
      <c r="W656" s="825"/>
      <c r="X656" s="825"/>
    </row>
    <row r="657" customFormat="false" ht="13" hidden="false" customHeight="false" outlineLevel="0" collapsed="false">
      <c r="E657" s="135"/>
      <c r="G657" s="858" t="s">
        <v>529</v>
      </c>
      <c r="H657" s="858" t="s">
        <v>624</v>
      </c>
      <c r="J657" s="826"/>
      <c r="K657" s="826"/>
      <c r="L657" s="826"/>
      <c r="T657" s="825"/>
      <c r="U657" s="825"/>
      <c r="V657" s="825"/>
      <c r="W657" s="825"/>
      <c r="X657" s="825"/>
    </row>
    <row r="658" customFormat="false" ht="13" hidden="false" customHeight="false" outlineLevel="0" collapsed="false">
      <c r="E658" s="135"/>
      <c r="G658" s="858" t="s">
        <v>529</v>
      </c>
      <c r="H658" s="858" t="s">
        <v>628</v>
      </c>
      <c r="J658" s="826"/>
      <c r="K658" s="826"/>
      <c r="L658" s="826"/>
      <c r="T658" s="825"/>
      <c r="U658" s="825"/>
      <c r="V658" s="825"/>
      <c r="W658" s="825"/>
      <c r="X658" s="825"/>
    </row>
    <row r="659" customFormat="false" ht="13" hidden="false" customHeight="false" outlineLevel="0" collapsed="false">
      <c r="E659" s="135"/>
      <c r="G659" s="858" t="s">
        <v>529</v>
      </c>
      <c r="H659" s="858" t="s">
        <v>668</v>
      </c>
      <c r="J659" s="826"/>
      <c r="K659" s="826"/>
      <c r="L659" s="826"/>
      <c r="T659" s="825"/>
      <c r="U659" s="825"/>
      <c r="V659" s="825"/>
      <c r="W659" s="825"/>
      <c r="X659" s="825"/>
    </row>
    <row r="660" customFormat="false" ht="13" hidden="false" customHeight="false" outlineLevel="0" collapsed="false">
      <c r="E660" s="135"/>
      <c r="G660" s="858" t="s">
        <v>529</v>
      </c>
      <c r="H660" s="858" t="s">
        <v>767</v>
      </c>
      <c r="J660" s="826"/>
      <c r="K660" s="826"/>
      <c r="L660" s="826"/>
      <c r="T660" s="825"/>
      <c r="U660" s="825"/>
      <c r="V660" s="825"/>
      <c r="W660" s="825"/>
      <c r="X660" s="825"/>
    </row>
    <row r="661" customFormat="false" ht="13" hidden="false" customHeight="false" outlineLevel="0" collapsed="false">
      <c r="E661" s="135"/>
      <c r="G661" s="858" t="s">
        <v>529</v>
      </c>
      <c r="H661" s="858" t="s">
        <v>672</v>
      </c>
      <c r="J661" s="826"/>
      <c r="K661" s="826"/>
      <c r="L661" s="826"/>
      <c r="T661" s="825"/>
      <c r="U661" s="825"/>
      <c r="V661" s="825"/>
      <c r="W661" s="825"/>
      <c r="X661" s="825"/>
    </row>
    <row r="662" customFormat="false" ht="13" hidden="false" customHeight="false" outlineLevel="0" collapsed="false">
      <c r="E662" s="135"/>
      <c r="G662" s="858" t="s">
        <v>529</v>
      </c>
      <c r="H662" s="858" t="s">
        <v>676</v>
      </c>
      <c r="J662" s="826"/>
      <c r="K662" s="826"/>
      <c r="L662" s="826"/>
      <c r="T662" s="825"/>
      <c r="U662" s="825"/>
      <c r="V662" s="825"/>
      <c r="W662" s="825"/>
      <c r="X662" s="825"/>
    </row>
    <row r="663" customFormat="false" ht="13" hidden="false" customHeight="false" outlineLevel="0" collapsed="false">
      <c r="E663" s="135"/>
      <c r="G663" s="858" t="s">
        <v>529</v>
      </c>
      <c r="H663" s="858" t="s">
        <v>681</v>
      </c>
      <c r="J663" s="826"/>
      <c r="K663" s="826"/>
      <c r="L663" s="826"/>
      <c r="T663" s="825"/>
      <c r="U663" s="825"/>
      <c r="V663" s="825"/>
      <c r="W663" s="825"/>
      <c r="X663" s="825"/>
    </row>
    <row r="664" customFormat="false" ht="13" hidden="false" customHeight="false" outlineLevel="0" collapsed="false">
      <c r="E664" s="135"/>
      <c r="G664" s="858" t="s">
        <v>529</v>
      </c>
      <c r="H664" s="858" t="s">
        <v>687</v>
      </c>
      <c r="J664" s="826"/>
      <c r="K664" s="826"/>
      <c r="L664" s="826"/>
      <c r="T664" s="825"/>
      <c r="U664" s="825"/>
      <c r="V664" s="825"/>
      <c r="W664" s="825"/>
      <c r="X664" s="825"/>
    </row>
    <row r="665" customFormat="false" ht="13" hidden="false" customHeight="false" outlineLevel="0" collapsed="false">
      <c r="E665" s="135"/>
      <c r="G665" s="858" t="s">
        <v>529</v>
      </c>
      <c r="H665" s="858" t="s">
        <v>769</v>
      </c>
      <c r="J665" s="826"/>
      <c r="K665" s="826"/>
      <c r="L665" s="826"/>
      <c r="T665" s="825"/>
      <c r="U665" s="825"/>
      <c r="V665" s="825"/>
      <c r="W665" s="825"/>
      <c r="X665" s="825"/>
    </row>
    <row r="666" customFormat="false" ht="13" hidden="false" customHeight="false" outlineLevel="0" collapsed="false">
      <c r="E666" s="135"/>
      <c r="G666" s="858" t="s">
        <v>529</v>
      </c>
      <c r="H666" s="858" t="s">
        <v>691</v>
      </c>
      <c r="J666" s="826"/>
      <c r="K666" s="826"/>
      <c r="L666" s="826"/>
      <c r="T666" s="825"/>
      <c r="U666" s="825"/>
      <c r="V666" s="825"/>
      <c r="W666" s="825"/>
      <c r="X666" s="825"/>
    </row>
    <row r="667" customFormat="false" ht="13" hidden="false" customHeight="false" outlineLevel="0" collapsed="false">
      <c r="E667" s="135"/>
      <c r="G667" s="858" t="s">
        <v>529</v>
      </c>
      <c r="H667" s="858" t="s">
        <v>633</v>
      </c>
      <c r="J667" s="826"/>
      <c r="K667" s="826"/>
      <c r="L667" s="826"/>
      <c r="T667" s="825"/>
      <c r="U667" s="825"/>
      <c r="V667" s="825"/>
      <c r="W667" s="825"/>
      <c r="X667" s="825"/>
    </row>
    <row r="668" customFormat="false" ht="13" hidden="false" customHeight="false" outlineLevel="0" collapsed="false">
      <c r="E668" s="135"/>
      <c r="G668" s="858" t="s">
        <v>529</v>
      </c>
      <c r="H668" s="858" t="s">
        <v>695</v>
      </c>
      <c r="J668" s="826"/>
      <c r="K668" s="826"/>
      <c r="L668" s="826"/>
      <c r="T668" s="825"/>
      <c r="U668" s="825"/>
      <c r="V668" s="825"/>
      <c r="W668" s="825"/>
      <c r="X668" s="825"/>
    </row>
    <row r="669" customFormat="false" ht="13" hidden="false" customHeight="false" outlineLevel="0" collapsed="false">
      <c r="E669" s="135"/>
      <c r="G669" s="858" t="s">
        <v>529</v>
      </c>
      <c r="H669" s="858" t="s">
        <v>700</v>
      </c>
      <c r="J669" s="826"/>
      <c r="K669" s="826"/>
      <c r="L669" s="826"/>
      <c r="T669" s="825"/>
      <c r="U669" s="825"/>
      <c r="V669" s="825"/>
      <c r="W669" s="825"/>
      <c r="X669" s="825"/>
    </row>
    <row r="670" customFormat="false" ht="13" hidden="false" customHeight="false" outlineLevel="0" collapsed="false">
      <c r="E670" s="135"/>
      <c r="G670" s="858" t="s">
        <v>529</v>
      </c>
      <c r="H670" s="858" t="s">
        <v>704</v>
      </c>
      <c r="J670" s="826"/>
      <c r="K670" s="826"/>
      <c r="L670" s="826"/>
      <c r="T670" s="825"/>
      <c r="U670" s="825"/>
      <c r="V670" s="825"/>
      <c r="W670" s="825"/>
      <c r="X670" s="825"/>
    </row>
    <row r="671" customFormat="false" ht="13" hidden="false" customHeight="false" outlineLevel="0" collapsed="false">
      <c r="E671" s="135"/>
      <c r="G671" s="858" t="s">
        <v>529</v>
      </c>
      <c r="H671" s="858" t="s">
        <v>708</v>
      </c>
      <c r="J671" s="826"/>
      <c r="K671" s="826"/>
      <c r="L671" s="826"/>
      <c r="T671" s="825"/>
      <c r="U671" s="825"/>
      <c r="V671" s="825"/>
      <c r="W671" s="825"/>
      <c r="X671" s="825"/>
    </row>
    <row r="672" customFormat="false" ht="13" hidden="false" customHeight="false" outlineLevel="0" collapsed="false">
      <c r="E672" s="135"/>
      <c r="G672" s="858" t="s">
        <v>529</v>
      </c>
      <c r="H672" s="858" t="s">
        <v>713</v>
      </c>
      <c r="J672" s="826"/>
      <c r="K672" s="826"/>
      <c r="L672" s="826"/>
      <c r="T672" s="825"/>
      <c r="U672" s="825"/>
      <c r="V672" s="825"/>
      <c r="W672" s="825"/>
      <c r="X672" s="825"/>
    </row>
    <row r="673" customFormat="false" ht="13" hidden="false" customHeight="false" outlineLevel="0" collapsed="false">
      <c r="E673" s="135"/>
      <c r="G673" s="858" t="s">
        <v>529</v>
      </c>
      <c r="H673" s="858" t="s">
        <v>717</v>
      </c>
      <c r="J673" s="826"/>
      <c r="K673" s="826"/>
      <c r="L673" s="826"/>
      <c r="T673" s="825"/>
      <c r="U673" s="825"/>
      <c r="V673" s="825"/>
      <c r="W673" s="825"/>
      <c r="X673" s="825"/>
    </row>
    <row r="674" customFormat="false" ht="13" hidden="false" customHeight="false" outlineLevel="0" collapsed="false">
      <c r="E674" s="135"/>
      <c r="G674" s="858" t="s">
        <v>529</v>
      </c>
      <c r="H674" s="858" t="s">
        <v>834</v>
      </c>
      <c r="J674" s="826"/>
      <c r="K674" s="826"/>
      <c r="L674" s="826"/>
      <c r="T674" s="825"/>
      <c r="U674" s="825"/>
      <c r="V674" s="825"/>
      <c r="W674" s="825"/>
      <c r="X674" s="825"/>
    </row>
    <row r="675" customFormat="false" ht="13" hidden="false" customHeight="false" outlineLevel="0" collapsed="false">
      <c r="E675" s="135"/>
      <c r="G675" s="858" t="s">
        <v>529</v>
      </c>
      <c r="H675" s="858" t="s">
        <v>637</v>
      </c>
      <c r="J675" s="826"/>
      <c r="K675" s="826"/>
      <c r="L675" s="826"/>
      <c r="T675" s="825"/>
      <c r="U675" s="825"/>
      <c r="V675" s="825"/>
      <c r="W675" s="825"/>
      <c r="X675" s="825"/>
    </row>
    <row r="676" customFormat="false" ht="13" hidden="false" customHeight="false" outlineLevel="0" collapsed="false">
      <c r="E676" s="135"/>
      <c r="G676" s="858" t="s">
        <v>529</v>
      </c>
      <c r="H676" s="858" t="s">
        <v>771</v>
      </c>
      <c r="J676" s="826"/>
      <c r="K676" s="826"/>
      <c r="L676" s="826"/>
      <c r="T676" s="825"/>
      <c r="U676" s="825"/>
      <c r="V676" s="825"/>
      <c r="W676" s="825"/>
      <c r="X676" s="825"/>
    </row>
    <row r="677" customFormat="false" ht="13" hidden="false" customHeight="false" outlineLevel="0" collapsed="false">
      <c r="E677" s="135"/>
      <c r="G677" s="858" t="s">
        <v>529</v>
      </c>
      <c r="H677" s="858" t="s">
        <v>721</v>
      </c>
      <c r="J677" s="826"/>
      <c r="K677" s="826"/>
      <c r="L677" s="826"/>
      <c r="T677" s="825"/>
      <c r="U677" s="825"/>
      <c r="V677" s="825"/>
      <c r="W677" s="825"/>
      <c r="X677" s="825"/>
    </row>
    <row r="678" customFormat="false" ht="13" hidden="false" customHeight="false" outlineLevel="0" collapsed="false">
      <c r="E678" s="135"/>
      <c r="G678" s="858" t="s">
        <v>529</v>
      </c>
      <c r="H678" s="858" t="s">
        <v>724</v>
      </c>
      <c r="J678" s="826"/>
      <c r="K678" s="826"/>
      <c r="L678" s="826"/>
      <c r="T678" s="825"/>
      <c r="U678" s="825"/>
      <c r="V678" s="825"/>
      <c r="W678" s="825"/>
      <c r="X678" s="825"/>
    </row>
    <row r="679" customFormat="false" ht="13" hidden="false" customHeight="false" outlineLevel="0" collapsed="false">
      <c r="E679" s="135"/>
      <c r="G679" s="858" t="s">
        <v>529</v>
      </c>
      <c r="H679" s="858" t="s">
        <v>1008</v>
      </c>
      <c r="J679" s="826"/>
      <c r="K679" s="826"/>
      <c r="L679" s="826"/>
      <c r="T679" s="825"/>
      <c r="U679" s="825"/>
      <c r="V679" s="825"/>
      <c r="W679" s="825"/>
      <c r="X679" s="825"/>
    </row>
    <row r="680" customFormat="false" ht="13" hidden="false" customHeight="false" outlineLevel="0" collapsed="false">
      <c r="E680" s="135"/>
      <c r="G680" s="858" t="s">
        <v>529</v>
      </c>
      <c r="H680" s="858" t="s">
        <v>641</v>
      </c>
      <c r="J680" s="826"/>
      <c r="K680" s="826"/>
      <c r="L680" s="826"/>
      <c r="T680" s="825"/>
      <c r="U680" s="825"/>
      <c r="V680" s="825"/>
      <c r="W680" s="825"/>
      <c r="X680" s="825"/>
    </row>
    <row r="681" customFormat="false" ht="13" hidden="false" customHeight="false" outlineLevel="0" collapsed="false">
      <c r="E681" s="135"/>
      <c r="G681" s="858" t="s">
        <v>529</v>
      </c>
      <c r="H681" s="858" t="s">
        <v>727</v>
      </c>
      <c r="J681" s="826"/>
      <c r="K681" s="826"/>
      <c r="L681" s="826"/>
      <c r="T681" s="825"/>
      <c r="U681" s="825"/>
      <c r="V681" s="825"/>
      <c r="W681" s="825"/>
      <c r="X681" s="825"/>
    </row>
    <row r="682" customFormat="false" ht="13" hidden="false" customHeight="false" outlineLevel="0" collapsed="false">
      <c r="E682" s="135"/>
      <c r="G682" s="858" t="s">
        <v>529</v>
      </c>
      <c r="H682" s="858" t="s">
        <v>1010</v>
      </c>
      <c r="J682" s="826"/>
      <c r="K682" s="826"/>
      <c r="L682" s="826"/>
      <c r="T682" s="825"/>
      <c r="U682" s="825"/>
      <c r="V682" s="825"/>
      <c r="W682" s="825"/>
      <c r="X682" s="825"/>
    </row>
    <row r="683" customFormat="false" ht="13" hidden="false" customHeight="false" outlineLevel="0" collapsed="false">
      <c r="E683" s="135"/>
      <c r="G683" s="858" t="s">
        <v>529</v>
      </c>
      <c r="H683" s="858" t="s">
        <v>836</v>
      </c>
      <c r="J683" s="826"/>
      <c r="K683" s="826"/>
      <c r="L683" s="826"/>
      <c r="T683" s="825"/>
      <c r="U683" s="825"/>
      <c r="V683" s="825"/>
      <c r="W683" s="825"/>
      <c r="X683" s="825"/>
    </row>
    <row r="684" customFormat="false" ht="13" hidden="false" customHeight="false" outlineLevel="0" collapsed="false">
      <c r="E684" s="135"/>
      <c r="G684" s="858" t="s">
        <v>529</v>
      </c>
      <c r="H684" s="858" t="s">
        <v>730</v>
      </c>
      <c r="J684" s="826"/>
      <c r="K684" s="826"/>
      <c r="L684" s="826"/>
      <c r="T684" s="825"/>
      <c r="U684" s="825"/>
      <c r="V684" s="825"/>
      <c r="W684" s="825"/>
      <c r="X684" s="825"/>
    </row>
    <row r="685" customFormat="false" ht="13" hidden="false" customHeight="false" outlineLevel="0" collapsed="false">
      <c r="E685" s="135"/>
      <c r="G685" s="858" t="s">
        <v>529</v>
      </c>
      <c r="H685" s="858" t="s">
        <v>1012</v>
      </c>
      <c r="J685" s="826"/>
      <c r="K685" s="826"/>
      <c r="L685" s="826"/>
      <c r="T685" s="825"/>
      <c r="U685" s="825"/>
      <c r="V685" s="825"/>
      <c r="W685" s="825"/>
      <c r="X685" s="825"/>
    </row>
    <row r="686" customFormat="false" ht="13" hidden="false" customHeight="false" outlineLevel="0" collapsed="false">
      <c r="E686" s="135"/>
      <c r="G686" s="858" t="s">
        <v>529</v>
      </c>
      <c r="H686" s="858" t="s">
        <v>838</v>
      </c>
      <c r="J686" s="826"/>
      <c r="K686" s="826"/>
      <c r="L686" s="826"/>
      <c r="T686" s="825"/>
      <c r="U686" s="825"/>
      <c r="V686" s="825"/>
      <c r="W686" s="825"/>
      <c r="X686" s="825"/>
    </row>
    <row r="687" customFormat="false" ht="13" hidden="false" customHeight="false" outlineLevel="0" collapsed="false">
      <c r="E687" s="135"/>
      <c r="G687" s="858" t="s">
        <v>529</v>
      </c>
      <c r="H687" s="858" t="s">
        <v>1016</v>
      </c>
      <c r="J687" s="826"/>
      <c r="K687" s="826"/>
      <c r="L687" s="826"/>
      <c r="T687" s="825"/>
      <c r="U687" s="825"/>
      <c r="V687" s="825"/>
      <c r="W687" s="825"/>
      <c r="X687" s="825"/>
    </row>
    <row r="688" customFormat="false" ht="13" hidden="false" customHeight="false" outlineLevel="0" collapsed="false">
      <c r="E688" s="135"/>
      <c r="G688" s="858" t="s">
        <v>529</v>
      </c>
      <c r="H688" s="858" t="s">
        <v>1014</v>
      </c>
      <c r="J688" s="826"/>
      <c r="K688" s="826"/>
      <c r="L688" s="826"/>
      <c r="T688" s="825"/>
      <c r="U688" s="825"/>
      <c r="V688" s="825"/>
      <c r="W688" s="825"/>
      <c r="X688" s="825"/>
    </row>
    <row r="689" customFormat="false" ht="13" hidden="false" customHeight="false" outlineLevel="0" collapsed="false">
      <c r="E689" s="135"/>
      <c r="G689" s="858" t="s">
        <v>529</v>
      </c>
      <c r="H689" s="858" t="s">
        <v>1576</v>
      </c>
      <c r="J689" s="826"/>
      <c r="K689" s="826"/>
      <c r="L689" s="826"/>
      <c r="T689" s="825"/>
      <c r="U689" s="825"/>
      <c r="V689" s="825"/>
      <c r="W689" s="825"/>
      <c r="X689" s="825"/>
    </row>
    <row r="690" customFormat="false" ht="13" hidden="false" customHeight="false" outlineLevel="0" collapsed="false">
      <c r="E690" s="135"/>
      <c r="G690" s="858" t="s">
        <v>529</v>
      </c>
      <c r="H690" s="858" t="s">
        <v>1577</v>
      </c>
      <c r="J690" s="826"/>
      <c r="K690" s="826"/>
      <c r="L690" s="826"/>
      <c r="T690" s="825"/>
      <c r="U690" s="825"/>
      <c r="V690" s="825"/>
      <c r="W690" s="825"/>
      <c r="X690" s="825"/>
    </row>
    <row r="691" customFormat="false" ht="13" hidden="false" customHeight="false" outlineLevel="0" collapsed="false">
      <c r="E691" s="135"/>
      <c r="G691" s="858" t="s">
        <v>529</v>
      </c>
      <c r="H691" s="858" t="s">
        <v>1578</v>
      </c>
      <c r="J691" s="826"/>
      <c r="K691" s="826"/>
      <c r="L691" s="826"/>
      <c r="T691" s="825"/>
      <c r="U691" s="825"/>
      <c r="V691" s="825"/>
      <c r="W691" s="825"/>
      <c r="X691" s="825"/>
    </row>
    <row r="692" customFormat="false" ht="13" hidden="false" customHeight="false" outlineLevel="0" collapsed="false">
      <c r="E692" s="135"/>
      <c r="G692" s="858" t="s">
        <v>529</v>
      </c>
      <c r="H692" s="858" t="s">
        <v>1579</v>
      </c>
      <c r="J692" s="826"/>
      <c r="K692" s="826"/>
      <c r="L692" s="826"/>
      <c r="T692" s="825"/>
      <c r="U692" s="825"/>
      <c r="V692" s="825"/>
      <c r="W692" s="825"/>
      <c r="X692" s="825"/>
    </row>
    <row r="693" customFormat="false" ht="13" hidden="false" customHeight="false" outlineLevel="0" collapsed="false">
      <c r="E693" s="135"/>
      <c r="G693" s="858" t="s">
        <v>529</v>
      </c>
      <c r="H693" s="858" t="s">
        <v>1580</v>
      </c>
      <c r="J693" s="826"/>
      <c r="K693" s="826"/>
      <c r="L693" s="826"/>
      <c r="T693" s="825"/>
      <c r="U693" s="825"/>
      <c r="V693" s="825"/>
      <c r="W693" s="825"/>
      <c r="X693" s="825"/>
    </row>
    <row r="694" customFormat="false" ht="13" hidden="false" customHeight="false" outlineLevel="0" collapsed="false">
      <c r="E694" s="135"/>
      <c r="G694" s="858" t="s">
        <v>529</v>
      </c>
      <c r="H694" s="858" t="s">
        <v>1581</v>
      </c>
      <c r="J694" s="826"/>
      <c r="K694" s="826"/>
      <c r="L694" s="826"/>
      <c r="T694" s="825"/>
      <c r="U694" s="825"/>
      <c r="V694" s="825"/>
      <c r="W694" s="825"/>
      <c r="X694" s="825"/>
    </row>
    <row r="695" customFormat="false" ht="13" hidden="false" customHeight="false" outlineLevel="0" collapsed="false">
      <c r="E695" s="135"/>
      <c r="G695" s="858" t="s">
        <v>529</v>
      </c>
      <c r="H695" s="858" t="s">
        <v>1582</v>
      </c>
      <c r="J695" s="826"/>
      <c r="K695" s="826"/>
      <c r="L695" s="826"/>
      <c r="T695" s="825"/>
      <c r="U695" s="825"/>
      <c r="V695" s="825"/>
      <c r="W695" s="825"/>
      <c r="X695" s="825"/>
    </row>
    <row r="696" customFormat="false" ht="13" hidden="false" customHeight="false" outlineLevel="0" collapsed="false">
      <c r="E696" s="135"/>
      <c r="G696" s="858" t="s">
        <v>529</v>
      </c>
      <c r="H696" s="858" t="s">
        <v>1583</v>
      </c>
      <c r="J696" s="826"/>
      <c r="K696" s="826"/>
      <c r="L696" s="826"/>
      <c r="T696" s="825"/>
      <c r="U696" s="825"/>
      <c r="V696" s="825"/>
      <c r="W696" s="825"/>
      <c r="X696" s="825"/>
    </row>
    <row r="697" customFormat="false" ht="13" hidden="false" customHeight="false" outlineLevel="0" collapsed="false">
      <c r="E697" s="135"/>
      <c r="G697" s="858" t="s">
        <v>529</v>
      </c>
      <c r="H697" s="858" t="s">
        <v>1584</v>
      </c>
      <c r="J697" s="826"/>
      <c r="K697" s="826"/>
      <c r="L697" s="826"/>
      <c r="T697" s="825"/>
      <c r="U697" s="825"/>
      <c r="V697" s="825"/>
      <c r="W697" s="825"/>
      <c r="X697" s="825"/>
    </row>
    <row r="698" customFormat="false" ht="13" hidden="false" customHeight="false" outlineLevel="0" collapsed="false">
      <c r="E698" s="135"/>
      <c r="G698" s="858" t="s">
        <v>590</v>
      </c>
      <c r="H698" s="858" t="s">
        <v>646</v>
      </c>
      <c r="J698" s="826"/>
      <c r="K698" s="826"/>
      <c r="L698" s="826"/>
      <c r="T698" s="825"/>
      <c r="U698" s="825"/>
      <c r="V698" s="825"/>
      <c r="W698" s="825"/>
      <c r="X698" s="825"/>
    </row>
    <row r="699" customFormat="false" ht="13" hidden="false" customHeight="false" outlineLevel="0" collapsed="false">
      <c r="E699" s="135"/>
      <c r="G699" s="858" t="s">
        <v>590</v>
      </c>
      <c r="H699" s="858" t="s">
        <v>651</v>
      </c>
      <c r="J699" s="826"/>
      <c r="K699" s="826"/>
      <c r="L699" s="826"/>
      <c r="T699" s="825"/>
      <c r="U699" s="825"/>
      <c r="V699" s="825"/>
      <c r="W699" s="825"/>
      <c r="X699" s="825"/>
    </row>
    <row r="700" customFormat="false" ht="13" hidden="false" customHeight="false" outlineLevel="0" collapsed="false">
      <c r="E700" s="135"/>
      <c r="G700" s="858" t="s">
        <v>590</v>
      </c>
      <c r="H700" s="858" t="s">
        <v>773</v>
      </c>
      <c r="J700" s="826"/>
      <c r="K700" s="826"/>
      <c r="L700" s="826"/>
      <c r="T700" s="825"/>
      <c r="U700" s="825"/>
      <c r="V700" s="825"/>
      <c r="W700" s="825"/>
      <c r="X700" s="825"/>
    </row>
    <row r="701" customFormat="false" ht="13" hidden="false" customHeight="false" outlineLevel="0" collapsed="false">
      <c r="E701" s="135"/>
      <c r="G701" s="858" t="s">
        <v>590</v>
      </c>
      <c r="H701" s="858" t="s">
        <v>840</v>
      </c>
      <c r="J701" s="826"/>
      <c r="K701" s="826"/>
      <c r="L701" s="826"/>
      <c r="T701" s="825"/>
      <c r="U701" s="825"/>
      <c r="V701" s="825"/>
      <c r="W701" s="825"/>
      <c r="X701" s="825"/>
    </row>
    <row r="702" customFormat="false" ht="13" hidden="false" customHeight="false" outlineLevel="0" collapsed="false">
      <c r="E702" s="135"/>
      <c r="G702" s="858" t="s">
        <v>590</v>
      </c>
      <c r="H702" s="858" t="s">
        <v>842</v>
      </c>
      <c r="J702" s="826"/>
      <c r="K702" s="826"/>
      <c r="L702" s="826"/>
      <c r="T702" s="825"/>
      <c r="U702" s="825"/>
      <c r="V702" s="825"/>
      <c r="W702" s="825"/>
      <c r="X702" s="825"/>
    </row>
    <row r="703" customFormat="false" ht="13" hidden="false" customHeight="false" outlineLevel="0" collapsed="false">
      <c r="E703" s="135"/>
      <c r="G703" s="858" t="s">
        <v>590</v>
      </c>
      <c r="H703" s="858" t="s">
        <v>732</v>
      </c>
      <c r="J703" s="826"/>
      <c r="K703" s="826"/>
      <c r="L703" s="826"/>
      <c r="T703" s="825"/>
      <c r="U703" s="825"/>
      <c r="V703" s="825"/>
      <c r="W703" s="825"/>
      <c r="X703" s="825"/>
    </row>
    <row r="704" customFormat="false" ht="13" hidden="false" customHeight="false" outlineLevel="0" collapsed="false">
      <c r="E704" s="135"/>
      <c r="G704" s="858" t="s">
        <v>590</v>
      </c>
      <c r="H704" s="858" t="s">
        <v>775</v>
      </c>
      <c r="J704" s="826"/>
      <c r="K704" s="826"/>
      <c r="L704" s="826"/>
      <c r="T704" s="825"/>
      <c r="U704" s="825"/>
      <c r="V704" s="825"/>
      <c r="W704" s="825"/>
      <c r="X704" s="825"/>
    </row>
    <row r="705" customFormat="false" ht="13" hidden="false" customHeight="false" outlineLevel="0" collapsed="false">
      <c r="E705" s="135"/>
      <c r="G705" s="858" t="s">
        <v>590</v>
      </c>
      <c r="H705" s="858" t="s">
        <v>844</v>
      </c>
      <c r="J705" s="826"/>
      <c r="K705" s="826"/>
      <c r="L705" s="826"/>
      <c r="T705" s="825"/>
      <c r="U705" s="825"/>
      <c r="V705" s="825"/>
      <c r="W705" s="825"/>
      <c r="X705" s="825"/>
    </row>
    <row r="706" customFormat="false" ht="13" hidden="false" customHeight="false" outlineLevel="0" collapsed="false">
      <c r="E706" s="135"/>
      <c r="G706" s="858" t="s">
        <v>590</v>
      </c>
      <c r="H706" s="858" t="s">
        <v>846</v>
      </c>
      <c r="J706" s="826"/>
      <c r="K706" s="826"/>
      <c r="L706" s="826"/>
      <c r="T706" s="825"/>
      <c r="U706" s="825"/>
      <c r="V706" s="825"/>
      <c r="W706" s="825"/>
      <c r="X706" s="825"/>
    </row>
    <row r="707" customFormat="false" ht="13" hidden="false" customHeight="false" outlineLevel="0" collapsed="false">
      <c r="E707" s="135"/>
      <c r="G707" s="858" t="s">
        <v>590</v>
      </c>
      <c r="H707" s="858" t="s">
        <v>777</v>
      </c>
      <c r="J707" s="826"/>
      <c r="K707" s="826"/>
      <c r="L707" s="826"/>
      <c r="T707" s="825"/>
      <c r="U707" s="825"/>
      <c r="V707" s="825"/>
      <c r="W707" s="825"/>
      <c r="X707" s="825"/>
    </row>
    <row r="708" customFormat="false" ht="13" hidden="false" customHeight="false" outlineLevel="0" collapsed="false">
      <c r="E708" s="135"/>
      <c r="G708" s="858" t="s">
        <v>590</v>
      </c>
      <c r="H708" s="858" t="s">
        <v>1018</v>
      </c>
      <c r="J708" s="826"/>
      <c r="K708" s="826"/>
      <c r="L708" s="826"/>
      <c r="T708" s="825"/>
      <c r="U708" s="825"/>
      <c r="V708" s="825"/>
      <c r="W708" s="825"/>
      <c r="X708" s="825"/>
    </row>
    <row r="709" customFormat="false" ht="13" hidden="false" customHeight="false" outlineLevel="0" collapsed="false">
      <c r="E709" s="135"/>
      <c r="G709" s="858" t="s">
        <v>590</v>
      </c>
      <c r="H709" s="858" t="s">
        <v>1020</v>
      </c>
      <c r="J709" s="826"/>
      <c r="K709" s="826"/>
      <c r="L709" s="826"/>
      <c r="T709" s="825"/>
      <c r="U709" s="825"/>
      <c r="V709" s="825"/>
      <c r="W709" s="825"/>
      <c r="X709" s="825"/>
    </row>
    <row r="710" customFormat="false" ht="13" hidden="false" customHeight="false" outlineLevel="0" collapsed="false">
      <c r="E710" s="135"/>
      <c r="G710" s="858" t="s">
        <v>590</v>
      </c>
      <c r="H710" s="858" t="s">
        <v>779</v>
      </c>
      <c r="J710" s="826"/>
      <c r="K710" s="826"/>
      <c r="L710" s="826"/>
      <c r="T710" s="825"/>
      <c r="U710" s="825"/>
      <c r="V710" s="825"/>
      <c r="W710" s="825"/>
      <c r="X710" s="825"/>
    </row>
    <row r="711" customFormat="false" ht="13" hidden="false" customHeight="false" outlineLevel="0" collapsed="false">
      <c r="E711" s="135"/>
      <c r="G711" s="858" t="s">
        <v>590</v>
      </c>
      <c r="H711" s="858" t="s">
        <v>848</v>
      </c>
      <c r="J711" s="826"/>
      <c r="K711" s="826"/>
      <c r="L711" s="826"/>
      <c r="T711" s="825"/>
      <c r="U711" s="825"/>
      <c r="V711" s="825"/>
      <c r="W711" s="825"/>
      <c r="X711" s="825"/>
    </row>
    <row r="712" customFormat="false" ht="13" hidden="false" customHeight="false" outlineLevel="0" collapsed="false">
      <c r="E712" s="135"/>
      <c r="G712" s="858" t="s">
        <v>590</v>
      </c>
      <c r="H712" s="858" t="s">
        <v>850</v>
      </c>
      <c r="J712" s="826"/>
      <c r="K712" s="826"/>
      <c r="L712" s="826"/>
      <c r="T712" s="825"/>
      <c r="U712" s="825"/>
      <c r="V712" s="825"/>
      <c r="W712" s="825"/>
      <c r="X712" s="825"/>
    </row>
    <row r="713" customFormat="false" ht="13" hidden="false" customHeight="false" outlineLevel="0" collapsed="false">
      <c r="E713" s="135"/>
      <c r="G713" s="858" t="s">
        <v>590</v>
      </c>
      <c r="H713" s="858" t="s">
        <v>781</v>
      </c>
      <c r="J713" s="826"/>
      <c r="K713" s="826"/>
      <c r="L713" s="826"/>
      <c r="T713" s="825"/>
      <c r="U713" s="825"/>
      <c r="V713" s="825"/>
      <c r="W713" s="825"/>
      <c r="X713" s="825"/>
    </row>
    <row r="714" customFormat="false" ht="13" hidden="false" customHeight="false" outlineLevel="0" collapsed="false">
      <c r="E714" s="135"/>
      <c r="G714" s="858" t="s">
        <v>590</v>
      </c>
      <c r="H714" s="858" t="s">
        <v>852</v>
      </c>
      <c r="J714" s="826"/>
      <c r="K714" s="826"/>
      <c r="L714" s="826"/>
      <c r="T714" s="825"/>
      <c r="U714" s="825"/>
      <c r="V714" s="825"/>
      <c r="W714" s="825"/>
      <c r="X714" s="825"/>
    </row>
    <row r="715" customFormat="false" ht="13" hidden="false" customHeight="false" outlineLevel="0" collapsed="false">
      <c r="E715" s="135"/>
      <c r="G715" s="858" t="s">
        <v>590</v>
      </c>
      <c r="H715" s="858" t="s">
        <v>1585</v>
      </c>
      <c r="J715" s="826"/>
      <c r="K715" s="826"/>
      <c r="L715" s="826"/>
      <c r="T715" s="825"/>
      <c r="U715" s="825"/>
      <c r="V715" s="825"/>
      <c r="W715" s="825"/>
      <c r="X715" s="825"/>
    </row>
    <row r="716" customFormat="false" ht="13" hidden="false" customHeight="false" outlineLevel="0" collapsed="false">
      <c r="E716" s="135"/>
      <c r="G716" s="858" t="s">
        <v>590</v>
      </c>
      <c r="H716" s="858" t="s">
        <v>854</v>
      </c>
      <c r="J716" s="826"/>
      <c r="K716" s="826"/>
      <c r="L716" s="826"/>
      <c r="T716" s="825"/>
      <c r="U716" s="825"/>
      <c r="V716" s="825"/>
      <c r="W716" s="825"/>
      <c r="X716" s="825"/>
    </row>
    <row r="717" customFormat="false" ht="13" hidden="false" customHeight="false" outlineLevel="0" collapsed="false">
      <c r="E717" s="135"/>
      <c r="G717" s="858" t="s">
        <v>590</v>
      </c>
      <c r="H717" s="858" t="s">
        <v>1022</v>
      </c>
      <c r="J717" s="826"/>
      <c r="K717" s="826"/>
      <c r="L717" s="826"/>
      <c r="T717" s="825"/>
      <c r="U717" s="825"/>
      <c r="V717" s="825"/>
      <c r="W717" s="825"/>
      <c r="X717" s="825"/>
    </row>
    <row r="718" customFormat="false" ht="13" hidden="false" customHeight="false" outlineLevel="0" collapsed="false">
      <c r="E718" s="135"/>
      <c r="G718" s="858" t="s">
        <v>590</v>
      </c>
      <c r="H718" s="858" t="s">
        <v>856</v>
      </c>
      <c r="J718" s="826"/>
      <c r="K718" s="826"/>
      <c r="L718" s="826"/>
      <c r="T718" s="825"/>
      <c r="U718" s="825"/>
      <c r="V718" s="825"/>
      <c r="W718" s="825"/>
      <c r="X718" s="825"/>
    </row>
    <row r="719" customFormat="false" ht="13" hidden="false" customHeight="false" outlineLevel="0" collapsed="false">
      <c r="E719" s="135"/>
      <c r="G719" s="858" t="s">
        <v>590</v>
      </c>
      <c r="H719" s="858" t="s">
        <v>1024</v>
      </c>
      <c r="J719" s="826"/>
      <c r="K719" s="826"/>
      <c r="L719" s="826"/>
      <c r="T719" s="825"/>
      <c r="U719" s="825"/>
      <c r="V719" s="825"/>
      <c r="W719" s="825"/>
      <c r="X719" s="825"/>
    </row>
    <row r="720" customFormat="false" ht="13" hidden="false" customHeight="false" outlineLevel="0" collapsed="false">
      <c r="E720" s="135"/>
      <c r="G720" s="858" t="s">
        <v>590</v>
      </c>
      <c r="H720" s="858" t="s">
        <v>1026</v>
      </c>
      <c r="J720" s="826"/>
      <c r="K720" s="826"/>
      <c r="L720" s="826"/>
      <c r="T720" s="825"/>
      <c r="U720" s="825"/>
      <c r="V720" s="825"/>
      <c r="W720" s="825"/>
      <c r="X720" s="825"/>
    </row>
    <row r="721" customFormat="false" ht="13" hidden="false" customHeight="false" outlineLevel="0" collapsed="false">
      <c r="E721" s="135"/>
      <c r="G721" s="858" t="s">
        <v>590</v>
      </c>
      <c r="H721" s="858" t="s">
        <v>1586</v>
      </c>
      <c r="J721" s="826"/>
      <c r="K721" s="826"/>
      <c r="L721" s="826"/>
      <c r="T721" s="825"/>
      <c r="U721" s="825"/>
      <c r="V721" s="825"/>
      <c r="W721" s="825"/>
      <c r="X721" s="825"/>
    </row>
    <row r="722" customFormat="false" ht="13" hidden="false" customHeight="false" outlineLevel="0" collapsed="false">
      <c r="E722" s="135"/>
      <c r="G722" s="858" t="s">
        <v>590</v>
      </c>
      <c r="H722" s="858" t="s">
        <v>1587</v>
      </c>
      <c r="J722" s="826"/>
      <c r="K722" s="826"/>
      <c r="L722" s="826"/>
      <c r="T722" s="825"/>
      <c r="U722" s="825"/>
      <c r="V722" s="825"/>
      <c r="W722" s="825"/>
      <c r="X722" s="825"/>
    </row>
    <row r="723" customFormat="false" ht="13" hidden="false" customHeight="false" outlineLevel="0" collapsed="false">
      <c r="E723" s="135"/>
      <c r="G723" s="858" t="s">
        <v>590</v>
      </c>
      <c r="H723" s="858" t="s">
        <v>1588</v>
      </c>
      <c r="J723" s="826"/>
      <c r="K723" s="826"/>
      <c r="L723" s="826"/>
      <c r="T723" s="825"/>
      <c r="U723" s="825"/>
      <c r="V723" s="825"/>
      <c r="W723" s="825"/>
      <c r="X723" s="825"/>
    </row>
    <row r="724" customFormat="false" ht="13" hidden="false" customHeight="false" outlineLevel="0" collapsed="false">
      <c r="E724" s="135"/>
      <c r="G724" s="858" t="s">
        <v>590</v>
      </c>
      <c r="H724" s="858" t="s">
        <v>1282</v>
      </c>
      <c r="J724" s="826"/>
      <c r="K724" s="826"/>
      <c r="L724" s="826"/>
      <c r="T724" s="825"/>
      <c r="U724" s="825"/>
      <c r="V724" s="825"/>
      <c r="W724" s="825"/>
      <c r="X724" s="825"/>
    </row>
    <row r="725" customFormat="false" ht="13" hidden="false" customHeight="false" outlineLevel="0" collapsed="false">
      <c r="E725" s="135"/>
      <c r="G725" s="858" t="s">
        <v>590</v>
      </c>
      <c r="H725" s="858" t="s">
        <v>1589</v>
      </c>
      <c r="J725" s="826"/>
      <c r="K725" s="826"/>
      <c r="L725" s="826"/>
      <c r="T725" s="825"/>
      <c r="U725" s="825"/>
      <c r="V725" s="825"/>
      <c r="W725" s="825"/>
      <c r="X725" s="825"/>
    </row>
    <row r="726" customFormat="false" ht="13" hidden="false" customHeight="false" outlineLevel="0" collapsed="false">
      <c r="E726" s="135"/>
      <c r="G726" s="858" t="s">
        <v>590</v>
      </c>
      <c r="H726" s="858" t="s">
        <v>1284</v>
      </c>
      <c r="J726" s="826"/>
      <c r="K726" s="826"/>
      <c r="L726" s="826"/>
      <c r="T726" s="825"/>
      <c r="U726" s="825"/>
      <c r="V726" s="825"/>
      <c r="W726" s="825"/>
      <c r="X726" s="825"/>
    </row>
    <row r="727" customFormat="false" ht="13" hidden="false" customHeight="false" outlineLevel="0" collapsed="false">
      <c r="E727" s="135"/>
      <c r="G727" s="858" t="s">
        <v>590</v>
      </c>
      <c r="H727" s="858" t="s">
        <v>1590</v>
      </c>
      <c r="J727" s="826"/>
      <c r="K727" s="826"/>
      <c r="L727" s="826"/>
      <c r="T727" s="825"/>
      <c r="U727" s="825"/>
      <c r="V727" s="825"/>
      <c r="W727" s="825"/>
      <c r="X727" s="825"/>
    </row>
    <row r="728" customFormat="false" ht="13" hidden="false" customHeight="false" outlineLevel="0" collapsed="false">
      <c r="E728" s="135"/>
      <c r="G728" s="858" t="s">
        <v>590</v>
      </c>
      <c r="H728" s="858" t="s">
        <v>1591</v>
      </c>
      <c r="J728" s="826"/>
      <c r="K728" s="826"/>
      <c r="L728" s="826"/>
      <c r="T728" s="825"/>
      <c r="U728" s="825"/>
      <c r="V728" s="825"/>
      <c r="W728" s="825"/>
      <c r="X728" s="825"/>
    </row>
    <row r="729" customFormat="false" ht="13" hidden="false" customHeight="false" outlineLevel="0" collapsed="false">
      <c r="E729" s="135"/>
      <c r="G729" s="858" t="s">
        <v>590</v>
      </c>
      <c r="H729" s="858" t="s">
        <v>858</v>
      </c>
      <c r="J729" s="826"/>
      <c r="K729" s="826"/>
      <c r="L729" s="826"/>
      <c r="T729" s="825"/>
      <c r="U729" s="825"/>
      <c r="V729" s="825"/>
      <c r="W729" s="825"/>
      <c r="X729" s="825"/>
    </row>
    <row r="730" customFormat="false" ht="13" hidden="false" customHeight="false" outlineLevel="0" collapsed="false">
      <c r="E730" s="135"/>
      <c r="G730" s="858" t="s">
        <v>590</v>
      </c>
      <c r="H730" s="858" t="s">
        <v>1028</v>
      </c>
      <c r="J730" s="826"/>
      <c r="K730" s="826"/>
      <c r="L730" s="826"/>
      <c r="T730" s="825"/>
      <c r="U730" s="825"/>
      <c r="V730" s="825"/>
      <c r="W730" s="825"/>
      <c r="X730" s="825"/>
    </row>
    <row r="731" customFormat="false" ht="13" hidden="false" customHeight="false" outlineLevel="0" collapsed="false">
      <c r="E731" s="135"/>
      <c r="G731" s="858" t="s">
        <v>594</v>
      </c>
      <c r="H731" s="858" t="s">
        <v>1286</v>
      </c>
      <c r="J731" s="826"/>
      <c r="K731" s="826"/>
      <c r="L731" s="826"/>
      <c r="T731" s="825"/>
      <c r="U731" s="825"/>
      <c r="V731" s="825"/>
      <c r="W731" s="825"/>
      <c r="X731" s="825"/>
    </row>
    <row r="732" customFormat="false" ht="13" hidden="false" customHeight="false" outlineLevel="0" collapsed="false">
      <c r="E732" s="135"/>
      <c r="G732" s="858" t="s">
        <v>594</v>
      </c>
      <c r="H732" s="858" t="s">
        <v>1592</v>
      </c>
      <c r="J732" s="826"/>
      <c r="K732" s="826"/>
      <c r="L732" s="826"/>
      <c r="T732" s="825"/>
      <c r="U732" s="825"/>
      <c r="V732" s="825"/>
      <c r="W732" s="825"/>
      <c r="X732" s="825"/>
    </row>
    <row r="733" customFormat="false" ht="13" hidden="false" customHeight="false" outlineLevel="0" collapsed="false">
      <c r="E733" s="135"/>
      <c r="G733" s="858" t="s">
        <v>594</v>
      </c>
      <c r="H733" s="858" t="s">
        <v>1593</v>
      </c>
      <c r="J733" s="826"/>
      <c r="K733" s="826"/>
      <c r="L733" s="826"/>
      <c r="T733" s="825"/>
      <c r="U733" s="825"/>
      <c r="V733" s="825"/>
      <c r="W733" s="825"/>
      <c r="X733" s="825"/>
    </row>
    <row r="734" customFormat="false" ht="13" hidden="false" customHeight="false" outlineLevel="0" collapsed="false">
      <c r="E734" s="135"/>
      <c r="G734" s="858" t="s">
        <v>594</v>
      </c>
      <c r="H734" s="858" t="s">
        <v>1594</v>
      </c>
      <c r="J734" s="826"/>
      <c r="K734" s="826"/>
      <c r="L734" s="826"/>
      <c r="T734" s="825"/>
      <c r="U734" s="825"/>
      <c r="V734" s="825"/>
      <c r="W734" s="825"/>
      <c r="X734" s="825"/>
    </row>
    <row r="735" customFormat="false" ht="13" hidden="false" customHeight="false" outlineLevel="0" collapsed="false">
      <c r="E735" s="135"/>
      <c r="G735" s="858" t="s">
        <v>594</v>
      </c>
      <c r="H735" s="858" t="s">
        <v>1595</v>
      </c>
      <c r="J735" s="826"/>
      <c r="K735" s="826"/>
      <c r="L735" s="826"/>
      <c r="T735" s="825"/>
      <c r="U735" s="825"/>
      <c r="V735" s="825"/>
      <c r="W735" s="825"/>
      <c r="X735" s="825"/>
    </row>
    <row r="736" customFormat="false" ht="13" hidden="false" customHeight="false" outlineLevel="0" collapsed="false">
      <c r="E736" s="135"/>
      <c r="G736" s="858" t="s">
        <v>594</v>
      </c>
      <c r="H736" s="858" t="s">
        <v>1596</v>
      </c>
      <c r="J736" s="826"/>
      <c r="K736" s="826"/>
      <c r="L736" s="826"/>
      <c r="T736" s="825"/>
      <c r="U736" s="825"/>
      <c r="V736" s="825"/>
      <c r="W736" s="825"/>
      <c r="X736" s="825"/>
    </row>
    <row r="737" customFormat="false" ht="13" hidden="false" customHeight="false" outlineLevel="0" collapsed="false">
      <c r="E737" s="135"/>
      <c r="G737" s="858" t="s">
        <v>594</v>
      </c>
      <c r="H737" s="858" t="s">
        <v>1597</v>
      </c>
      <c r="J737" s="826"/>
      <c r="K737" s="826"/>
      <c r="L737" s="826"/>
      <c r="T737" s="825"/>
      <c r="U737" s="825"/>
      <c r="V737" s="825"/>
      <c r="W737" s="825"/>
      <c r="X737" s="825"/>
    </row>
    <row r="738" customFormat="false" ht="13" hidden="false" customHeight="false" outlineLevel="0" collapsed="false">
      <c r="E738" s="135"/>
      <c r="G738" s="858" t="s">
        <v>594</v>
      </c>
      <c r="H738" s="858" t="s">
        <v>1598</v>
      </c>
      <c r="J738" s="826"/>
      <c r="K738" s="826"/>
      <c r="L738" s="826"/>
      <c r="T738" s="825"/>
      <c r="U738" s="825"/>
      <c r="V738" s="825"/>
      <c r="W738" s="825"/>
      <c r="X738" s="825"/>
    </row>
    <row r="739" customFormat="false" ht="13" hidden="false" customHeight="false" outlineLevel="0" collapsed="false">
      <c r="E739" s="135"/>
      <c r="G739" s="858" t="s">
        <v>594</v>
      </c>
      <c r="H739" s="858" t="s">
        <v>1599</v>
      </c>
      <c r="J739" s="826"/>
      <c r="K739" s="826"/>
      <c r="L739" s="826"/>
      <c r="T739" s="825"/>
      <c r="U739" s="825"/>
      <c r="V739" s="825"/>
      <c r="W739" s="825"/>
      <c r="X739" s="825"/>
    </row>
    <row r="740" customFormat="false" ht="13" hidden="false" customHeight="false" outlineLevel="0" collapsed="false">
      <c r="E740" s="135"/>
      <c r="G740" s="858" t="s">
        <v>594</v>
      </c>
      <c r="H740" s="858" t="s">
        <v>1600</v>
      </c>
      <c r="J740" s="826"/>
      <c r="K740" s="826"/>
      <c r="L740" s="826"/>
      <c r="T740" s="825"/>
      <c r="U740" s="825"/>
      <c r="V740" s="825"/>
      <c r="W740" s="825"/>
      <c r="X740" s="825"/>
    </row>
    <row r="741" customFormat="false" ht="13" hidden="false" customHeight="false" outlineLevel="0" collapsed="false">
      <c r="E741" s="135"/>
      <c r="G741" s="858" t="s">
        <v>594</v>
      </c>
      <c r="H741" s="858" t="s">
        <v>1601</v>
      </c>
      <c r="J741" s="826"/>
      <c r="K741" s="826"/>
      <c r="L741" s="826"/>
      <c r="T741" s="825"/>
      <c r="U741" s="825"/>
      <c r="V741" s="825"/>
      <c r="W741" s="825"/>
      <c r="X741" s="825"/>
    </row>
    <row r="742" customFormat="false" ht="13" hidden="false" customHeight="false" outlineLevel="0" collapsed="false">
      <c r="E742" s="135"/>
      <c r="G742" s="858" t="s">
        <v>594</v>
      </c>
      <c r="H742" s="858" t="s">
        <v>1602</v>
      </c>
      <c r="J742" s="826"/>
      <c r="K742" s="826"/>
      <c r="L742" s="826"/>
      <c r="T742" s="825"/>
      <c r="U742" s="825"/>
      <c r="V742" s="825"/>
      <c r="W742" s="825"/>
      <c r="X742" s="825"/>
    </row>
    <row r="743" customFormat="false" ht="13" hidden="false" customHeight="false" outlineLevel="0" collapsed="false">
      <c r="E743" s="135"/>
      <c r="G743" s="858" t="s">
        <v>594</v>
      </c>
      <c r="H743" s="858" t="s">
        <v>1603</v>
      </c>
      <c r="J743" s="826"/>
      <c r="K743" s="826"/>
      <c r="L743" s="826"/>
      <c r="T743" s="825"/>
      <c r="U743" s="825"/>
      <c r="V743" s="825"/>
      <c r="W743" s="825"/>
      <c r="X743" s="825"/>
    </row>
    <row r="744" customFormat="false" ht="13" hidden="false" customHeight="false" outlineLevel="0" collapsed="false">
      <c r="E744" s="135"/>
      <c r="G744" s="858" t="s">
        <v>594</v>
      </c>
      <c r="H744" s="858" t="s">
        <v>1604</v>
      </c>
      <c r="J744" s="826"/>
      <c r="K744" s="826"/>
      <c r="L744" s="826"/>
      <c r="T744" s="825"/>
      <c r="U744" s="825"/>
      <c r="V744" s="825"/>
      <c r="W744" s="825"/>
      <c r="X744" s="825"/>
    </row>
    <row r="745" customFormat="false" ht="13" hidden="false" customHeight="false" outlineLevel="0" collapsed="false">
      <c r="E745" s="135"/>
      <c r="G745" s="858" t="s">
        <v>594</v>
      </c>
      <c r="H745" s="858" t="s">
        <v>1605</v>
      </c>
      <c r="J745" s="826"/>
      <c r="K745" s="826"/>
      <c r="L745" s="826"/>
      <c r="T745" s="825"/>
      <c r="U745" s="825"/>
      <c r="V745" s="825"/>
      <c r="W745" s="825"/>
      <c r="X745" s="825"/>
    </row>
    <row r="746" customFormat="false" ht="13" hidden="false" customHeight="false" outlineLevel="0" collapsed="false">
      <c r="E746" s="135"/>
      <c r="G746" s="858" t="s">
        <v>594</v>
      </c>
      <c r="H746" s="858" t="s">
        <v>1606</v>
      </c>
      <c r="J746" s="826"/>
      <c r="K746" s="826"/>
      <c r="L746" s="826"/>
      <c r="T746" s="825"/>
      <c r="U746" s="825"/>
      <c r="V746" s="825"/>
      <c r="W746" s="825"/>
      <c r="X746" s="825"/>
    </row>
    <row r="747" customFormat="false" ht="13" hidden="false" customHeight="false" outlineLevel="0" collapsed="false">
      <c r="E747" s="135"/>
      <c r="G747" s="858" t="s">
        <v>594</v>
      </c>
      <c r="H747" s="858" t="s">
        <v>1607</v>
      </c>
      <c r="J747" s="826"/>
      <c r="K747" s="826"/>
      <c r="L747" s="826"/>
      <c r="T747" s="825"/>
      <c r="U747" s="825"/>
      <c r="V747" s="825"/>
      <c r="W747" s="825"/>
      <c r="X747" s="825"/>
    </row>
    <row r="748" customFormat="false" ht="13" hidden="false" customHeight="false" outlineLevel="0" collapsed="false">
      <c r="E748" s="135"/>
      <c r="G748" s="858" t="s">
        <v>594</v>
      </c>
      <c r="H748" s="858" t="s">
        <v>1608</v>
      </c>
      <c r="J748" s="826"/>
      <c r="K748" s="826"/>
      <c r="L748" s="826"/>
      <c r="T748" s="825"/>
      <c r="U748" s="825"/>
      <c r="V748" s="825"/>
      <c r="W748" s="825"/>
      <c r="X748" s="825"/>
    </row>
    <row r="749" customFormat="false" ht="13" hidden="false" customHeight="false" outlineLevel="0" collapsed="false">
      <c r="E749" s="135"/>
      <c r="G749" s="858" t="s">
        <v>594</v>
      </c>
      <c r="H749" s="858" t="s">
        <v>1609</v>
      </c>
      <c r="J749" s="826"/>
      <c r="K749" s="826"/>
      <c r="L749" s="826"/>
      <c r="T749" s="825"/>
      <c r="U749" s="825"/>
      <c r="V749" s="825"/>
      <c r="W749" s="825"/>
      <c r="X749" s="825"/>
    </row>
    <row r="750" customFormat="false" ht="13" hidden="false" customHeight="false" outlineLevel="0" collapsed="false">
      <c r="E750" s="135"/>
      <c r="G750" s="858" t="s">
        <v>594</v>
      </c>
      <c r="H750" s="858" t="s">
        <v>1610</v>
      </c>
      <c r="J750" s="826"/>
      <c r="K750" s="826"/>
      <c r="L750" s="826"/>
      <c r="T750" s="825"/>
      <c r="U750" s="825"/>
      <c r="V750" s="825"/>
      <c r="W750" s="825"/>
      <c r="X750" s="825"/>
    </row>
    <row r="751" customFormat="false" ht="13" hidden="false" customHeight="false" outlineLevel="0" collapsed="false">
      <c r="E751" s="135"/>
      <c r="G751" s="858" t="s">
        <v>594</v>
      </c>
      <c r="H751" s="858" t="s">
        <v>1611</v>
      </c>
      <c r="J751" s="826"/>
      <c r="K751" s="826"/>
      <c r="L751" s="826"/>
      <c r="T751" s="825"/>
      <c r="U751" s="825"/>
      <c r="V751" s="825"/>
      <c r="W751" s="825"/>
      <c r="X751" s="825"/>
    </row>
    <row r="752" customFormat="false" ht="13" hidden="false" customHeight="false" outlineLevel="0" collapsed="false">
      <c r="E752" s="135"/>
      <c r="G752" s="858" t="s">
        <v>594</v>
      </c>
      <c r="H752" s="858" t="s">
        <v>1612</v>
      </c>
      <c r="J752" s="826"/>
      <c r="K752" s="826"/>
      <c r="L752" s="826"/>
      <c r="T752" s="825"/>
      <c r="U752" s="825"/>
      <c r="V752" s="825"/>
      <c r="W752" s="825"/>
      <c r="X752" s="825"/>
    </row>
    <row r="753" customFormat="false" ht="13" hidden="false" customHeight="false" outlineLevel="0" collapsed="false">
      <c r="E753" s="135"/>
      <c r="G753" s="858" t="s">
        <v>594</v>
      </c>
      <c r="H753" s="858" t="s">
        <v>1613</v>
      </c>
      <c r="J753" s="826"/>
      <c r="K753" s="826"/>
      <c r="L753" s="826"/>
      <c r="T753" s="825"/>
      <c r="U753" s="825"/>
      <c r="V753" s="825"/>
      <c r="W753" s="825"/>
      <c r="X753" s="825"/>
    </row>
    <row r="754" customFormat="false" ht="13" hidden="false" customHeight="false" outlineLevel="0" collapsed="false">
      <c r="E754" s="135"/>
      <c r="G754" s="858" t="s">
        <v>594</v>
      </c>
      <c r="H754" s="858" t="s">
        <v>1614</v>
      </c>
      <c r="J754" s="826"/>
      <c r="K754" s="826"/>
      <c r="L754" s="826"/>
      <c r="T754" s="825"/>
      <c r="U754" s="825"/>
      <c r="V754" s="825"/>
      <c r="W754" s="825"/>
      <c r="X754" s="825"/>
    </row>
    <row r="755" customFormat="false" ht="13" hidden="false" customHeight="false" outlineLevel="0" collapsed="false">
      <c r="E755" s="135"/>
      <c r="G755" s="858" t="s">
        <v>594</v>
      </c>
      <c r="H755" s="858" t="s">
        <v>1615</v>
      </c>
      <c r="J755" s="826"/>
      <c r="K755" s="826"/>
      <c r="L755" s="826"/>
      <c r="T755" s="825"/>
      <c r="U755" s="825"/>
      <c r="V755" s="825"/>
      <c r="W755" s="825"/>
      <c r="X755" s="825"/>
    </row>
    <row r="756" customFormat="false" ht="13" hidden="false" customHeight="false" outlineLevel="0" collapsed="false">
      <c r="E756" s="135"/>
      <c r="G756" s="858" t="s">
        <v>594</v>
      </c>
      <c r="H756" s="858" t="s">
        <v>1616</v>
      </c>
      <c r="J756" s="826"/>
      <c r="K756" s="826"/>
      <c r="L756" s="826"/>
      <c r="T756" s="825"/>
      <c r="U756" s="825"/>
      <c r="V756" s="825"/>
      <c r="W756" s="825"/>
      <c r="X756" s="825"/>
    </row>
    <row r="757" customFormat="false" ht="13" hidden="false" customHeight="false" outlineLevel="0" collapsed="false">
      <c r="E757" s="135"/>
      <c r="G757" s="858" t="s">
        <v>594</v>
      </c>
      <c r="H757" s="858" t="s">
        <v>1617</v>
      </c>
      <c r="J757" s="826"/>
      <c r="K757" s="826"/>
      <c r="L757" s="826"/>
      <c r="T757" s="825"/>
      <c r="U757" s="825"/>
      <c r="V757" s="825"/>
      <c r="W757" s="825"/>
      <c r="X757" s="825"/>
    </row>
    <row r="758" customFormat="false" ht="13" hidden="false" customHeight="false" outlineLevel="0" collapsed="false">
      <c r="E758" s="135"/>
      <c r="G758" s="858" t="s">
        <v>594</v>
      </c>
      <c r="H758" s="858" t="s">
        <v>1618</v>
      </c>
      <c r="J758" s="826"/>
      <c r="K758" s="826"/>
      <c r="L758" s="826"/>
      <c r="T758" s="825"/>
      <c r="U758" s="825"/>
      <c r="V758" s="825"/>
      <c r="W758" s="825"/>
      <c r="X758" s="825"/>
    </row>
    <row r="759" customFormat="false" ht="13" hidden="false" customHeight="false" outlineLevel="0" collapsed="false">
      <c r="E759" s="135"/>
      <c r="G759" s="858" t="s">
        <v>594</v>
      </c>
      <c r="H759" s="858" t="s">
        <v>1619</v>
      </c>
      <c r="J759" s="826"/>
      <c r="K759" s="826"/>
      <c r="L759" s="826"/>
      <c r="T759" s="825"/>
      <c r="U759" s="825"/>
      <c r="V759" s="825"/>
      <c r="W759" s="825"/>
      <c r="X759" s="825"/>
    </row>
    <row r="760" customFormat="false" ht="13" hidden="false" customHeight="false" outlineLevel="0" collapsed="false">
      <c r="E760" s="135"/>
      <c r="G760" s="858" t="s">
        <v>594</v>
      </c>
      <c r="H760" s="858" t="s">
        <v>1620</v>
      </c>
      <c r="J760" s="826"/>
      <c r="K760" s="826"/>
      <c r="L760" s="826"/>
      <c r="T760" s="825"/>
      <c r="U760" s="825"/>
      <c r="V760" s="825"/>
      <c r="W760" s="825"/>
      <c r="X760" s="825"/>
    </row>
    <row r="761" customFormat="false" ht="13" hidden="false" customHeight="false" outlineLevel="0" collapsed="false">
      <c r="E761" s="135"/>
      <c r="G761" s="858" t="s">
        <v>598</v>
      </c>
      <c r="H761" s="858" t="s">
        <v>1288</v>
      </c>
      <c r="J761" s="826"/>
      <c r="K761" s="826"/>
      <c r="L761" s="826"/>
      <c r="T761" s="825"/>
      <c r="U761" s="825"/>
      <c r="V761" s="825"/>
      <c r="W761" s="825"/>
      <c r="X761" s="825"/>
    </row>
    <row r="762" customFormat="false" ht="13" hidden="false" customHeight="false" outlineLevel="0" collapsed="false">
      <c r="E762" s="135"/>
      <c r="G762" s="858" t="s">
        <v>598</v>
      </c>
      <c r="H762" s="858" t="s">
        <v>1621</v>
      </c>
      <c r="J762" s="826"/>
      <c r="K762" s="826"/>
      <c r="L762" s="826"/>
      <c r="T762" s="825"/>
      <c r="U762" s="825"/>
      <c r="V762" s="825"/>
      <c r="W762" s="825"/>
      <c r="X762" s="825"/>
    </row>
    <row r="763" customFormat="false" ht="13" hidden="false" customHeight="false" outlineLevel="0" collapsed="false">
      <c r="E763" s="135"/>
      <c r="G763" s="858" t="s">
        <v>598</v>
      </c>
      <c r="H763" s="858" t="s">
        <v>1622</v>
      </c>
      <c r="J763" s="826"/>
      <c r="K763" s="826"/>
      <c r="L763" s="826"/>
      <c r="T763" s="825"/>
      <c r="U763" s="825"/>
      <c r="V763" s="825"/>
      <c r="W763" s="825"/>
      <c r="X763" s="825"/>
    </row>
    <row r="764" customFormat="false" ht="13" hidden="false" customHeight="false" outlineLevel="0" collapsed="false">
      <c r="E764" s="135"/>
      <c r="G764" s="858" t="s">
        <v>598</v>
      </c>
      <c r="H764" s="858" t="s">
        <v>1623</v>
      </c>
      <c r="J764" s="826"/>
      <c r="K764" s="826"/>
      <c r="L764" s="826"/>
      <c r="T764" s="825"/>
      <c r="U764" s="825"/>
      <c r="V764" s="825"/>
      <c r="W764" s="825"/>
      <c r="X764" s="825"/>
    </row>
    <row r="765" customFormat="false" ht="13" hidden="false" customHeight="false" outlineLevel="0" collapsed="false">
      <c r="E765" s="135"/>
      <c r="G765" s="858" t="s">
        <v>598</v>
      </c>
      <c r="H765" s="858" t="s">
        <v>1624</v>
      </c>
      <c r="J765" s="826"/>
      <c r="K765" s="826"/>
      <c r="L765" s="826"/>
      <c r="T765" s="825"/>
      <c r="U765" s="825"/>
      <c r="V765" s="825"/>
      <c r="W765" s="825"/>
      <c r="X765" s="825"/>
    </row>
    <row r="766" customFormat="false" ht="13" hidden="false" customHeight="false" outlineLevel="0" collapsed="false">
      <c r="E766" s="135"/>
      <c r="G766" s="858" t="s">
        <v>598</v>
      </c>
      <c r="H766" s="858" t="s">
        <v>1625</v>
      </c>
      <c r="J766" s="826"/>
      <c r="K766" s="826"/>
      <c r="L766" s="826"/>
      <c r="T766" s="825"/>
      <c r="U766" s="825"/>
      <c r="V766" s="825"/>
      <c r="W766" s="825"/>
      <c r="X766" s="825"/>
    </row>
    <row r="767" customFormat="false" ht="13" hidden="false" customHeight="false" outlineLevel="0" collapsed="false">
      <c r="E767" s="135"/>
      <c r="G767" s="858" t="s">
        <v>598</v>
      </c>
      <c r="H767" s="858" t="s">
        <v>1626</v>
      </c>
      <c r="J767" s="826"/>
      <c r="K767" s="826"/>
      <c r="L767" s="826"/>
      <c r="T767" s="825"/>
      <c r="U767" s="825"/>
      <c r="V767" s="825"/>
      <c r="W767" s="825"/>
      <c r="X767" s="825"/>
    </row>
    <row r="768" customFormat="false" ht="13" hidden="false" customHeight="false" outlineLevel="0" collapsed="false">
      <c r="E768" s="135"/>
      <c r="G768" s="858" t="s">
        <v>598</v>
      </c>
      <c r="H768" s="858" t="s">
        <v>1627</v>
      </c>
      <c r="J768" s="826"/>
      <c r="K768" s="826"/>
      <c r="L768" s="826"/>
      <c r="T768" s="825"/>
      <c r="U768" s="825"/>
      <c r="V768" s="825"/>
      <c r="W768" s="825"/>
      <c r="X768" s="825"/>
    </row>
    <row r="769" customFormat="false" ht="13" hidden="false" customHeight="false" outlineLevel="0" collapsed="false">
      <c r="E769" s="135"/>
      <c r="G769" s="858" t="s">
        <v>598</v>
      </c>
      <c r="H769" s="858" t="s">
        <v>1628</v>
      </c>
      <c r="J769" s="826"/>
      <c r="K769" s="826"/>
      <c r="L769" s="826"/>
      <c r="T769" s="825"/>
      <c r="U769" s="825"/>
      <c r="V769" s="825"/>
      <c r="W769" s="825"/>
      <c r="X769" s="825"/>
    </row>
    <row r="770" customFormat="false" ht="13" hidden="false" customHeight="false" outlineLevel="0" collapsed="false">
      <c r="E770" s="135"/>
      <c r="G770" s="858" t="s">
        <v>598</v>
      </c>
      <c r="H770" s="858" t="s">
        <v>1629</v>
      </c>
      <c r="J770" s="826"/>
      <c r="K770" s="826"/>
      <c r="L770" s="826"/>
      <c r="T770" s="825"/>
      <c r="U770" s="825"/>
      <c r="V770" s="825"/>
      <c r="W770" s="825"/>
      <c r="X770" s="825"/>
    </row>
    <row r="771" customFormat="false" ht="13" hidden="false" customHeight="false" outlineLevel="0" collapsed="false">
      <c r="E771" s="135"/>
      <c r="G771" s="858" t="s">
        <v>598</v>
      </c>
      <c r="H771" s="858" t="s">
        <v>1630</v>
      </c>
      <c r="J771" s="826"/>
      <c r="K771" s="826"/>
      <c r="L771" s="826"/>
      <c r="T771" s="825"/>
      <c r="U771" s="825"/>
      <c r="V771" s="825"/>
      <c r="W771" s="825"/>
      <c r="X771" s="825"/>
    </row>
    <row r="772" customFormat="false" ht="13" hidden="false" customHeight="false" outlineLevel="0" collapsed="false">
      <c r="E772" s="135"/>
      <c r="G772" s="858" t="s">
        <v>598</v>
      </c>
      <c r="H772" s="858" t="s">
        <v>1631</v>
      </c>
      <c r="J772" s="826"/>
      <c r="K772" s="826"/>
      <c r="L772" s="826"/>
      <c r="T772" s="825"/>
      <c r="U772" s="825"/>
      <c r="V772" s="825"/>
      <c r="W772" s="825"/>
      <c r="X772" s="825"/>
    </row>
    <row r="773" customFormat="false" ht="13" hidden="false" customHeight="false" outlineLevel="0" collapsed="false">
      <c r="E773" s="135"/>
      <c r="G773" s="858" t="s">
        <v>598</v>
      </c>
      <c r="H773" s="858" t="s">
        <v>1632</v>
      </c>
      <c r="J773" s="826"/>
      <c r="K773" s="826"/>
      <c r="L773" s="826"/>
      <c r="T773" s="825"/>
      <c r="U773" s="825"/>
      <c r="V773" s="825"/>
      <c r="W773" s="825"/>
      <c r="X773" s="825"/>
    </row>
    <row r="774" customFormat="false" ht="13" hidden="false" customHeight="false" outlineLevel="0" collapsed="false">
      <c r="E774" s="135"/>
      <c r="G774" s="858" t="s">
        <v>598</v>
      </c>
      <c r="H774" s="858" t="s">
        <v>1633</v>
      </c>
      <c r="J774" s="826"/>
      <c r="K774" s="826"/>
      <c r="L774" s="826"/>
      <c r="T774" s="825"/>
      <c r="U774" s="825"/>
      <c r="V774" s="825"/>
      <c r="W774" s="825"/>
      <c r="X774" s="825"/>
    </row>
    <row r="775" customFormat="false" ht="13" hidden="false" customHeight="false" outlineLevel="0" collapsed="false">
      <c r="E775" s="135"/>
      <c r="G775" s="858" t="s">
        <v>598</v>
      </c>
      <c r="H775" s="858" t="s">
        <v>1307</v>
      </c>
      <c r="J775" s="826"/>
      <c r="K775" s="826"/>
      <c r="L775" s="826"/>
      <c r="T775" s="825"/>
      <c r="U775" s="825"/>
      <c r="V775" s="825"/>
      <c r="W775" s="825"/>
      <c r="X775" s="825"/>
    </row>
    <row r="776" customFormat="false" ht="13" hidden="false" customHeight="false" outlineLevel="0" collapsed="false">
      <c r="E776" s="135"/>
      <c r="G776" s="858" t="s">
        <v>602</v>
      </c>
      <c r="H776" s="858" t="s">
        <v>1290</v>
      </c>
      <c r="J776" s="826"/>
      <c r="K776" s="826"/>
      <c r="L776" s="826"/>
      <c r="T776" s="825"/>
      <c r="U776" s="825"/>
      <c r="V776" s="825"/>
      <c r="W776" s="825"/>
      <c r="X776" s="825"/>
    </row>
    <row r="777" customFormat="false" ht="13" hidden="false" customHeight="false" outlineLevel="0" collapsed="false">
      <c r="E777" s="135"/>
      <c r="G777" s="858" t="s">
        <v>602</v>
      </c>
      <c r="H777" s="858" t="s">
        <v>1634</v>
      </c>
      <c r="J777" s="826"/>
      <c r="K777" s="826"/>
      <c r="L777" s="826"/>
      <c r="T777" s="825"/>
      <c r="U777" s="825"/>
      <c r="V777" s="825"/>
      <c r="W777" s="825"/>
      <c r="X777" s="825"/>
    </row>
    <row r="778" customFormat="false" ht="13" hidden="false" customHeight="false" outlineLevel="0" collapsed="false">
      <c r="E778" s="135"/>
      <c r="G778" s="858" t="s">
        <v>602</v>
      </c>
      <c r="H778" s="858" t="s">
        <v>1635</v>
      </c>
      <c r="J778" s="826"/>
      <c r="K778" s="826"/>
      <c r="L778" s="826"/>
      <c r="T778" s="825"/>
      <c r="U778" s="825"/>
      <c r="V778" s="825"/>
      <c r="W778" s="825"/>
      <c r="X778" s="825"/>
    </row>
    <row r="779" customFormat="false" ht="13" hidden="false" customHeight="false" outlineLevel="0" collapsed="false">
      <c r="E779" s="135"/>
      <c r="G779" s="858" t="s">
        <v>602</v>
      </c>
      <c r="H779" s="858" t="s">
        <v>1636</v>
      </c>
      <c r="J779" s="826"/>
      <c r="K779" s="826"/>
      <c r="L779" s="826"/>
      <c r="T779" s="825"/>
      <c r="U779" s="825"/>
      <c r="V779" s="825"/>
      <c r="W779" s="825"/>
      <c r="X779" s="825"/>
    </row>
    <row r="780" customFormat="false" ht="13" hidden="false" customHeight="false" outlineLevel="0" collapsed="false">
      <c r="E780" s="135"/>
      <c r="G780" s="858" t="s">
        <v>602</v>
      </c>
      <c r="H780" s="858" t="s">
        <v>1637</v>
      </c>
      <c r="J780" s="826"/>
      <c r="K780" s="826"/>
      <c r="L780" s="826"/>
      <c r="T780" s="825"/>
      <c r="U780" s="825"/>
      <c r="V780" s="825"/>
      <c r="W780" s="825"/>
      <c r="X780" s="825"/>
    </row>
    <row r="781" customFormat="false" ht="13" hidden="false" customHeight="false" outlineLevel="0" collapsed="false">
      <c r="E781" s="135"/>
      <c r="G781" s="858" t="s">
        <v>602</v>
      </c>
      <c r="H781" s="858" t="s">
        <v>1638</v>
      </c>
      <c r="J781" s="826"/>
      <c r="K781" s="826"/>
      <c r="L781" s="826"/>
      <c r="T781" s="825"/>
      <c r="U781" s="825"/>
      <c r="V781" s="825"/>
      <c r="W781" s="825"/>
      <c r="X781" s="825"/>
    </row>
    <row r="782" customFormat="false" ht="13" hidden="false" customHeight="false" outlineLevel="0" collapsed="false">
      <c r="E782" s="135"/>
      <c r="G782" s="858" t="s">
        <v>602</v>
      </c>
      <c r="H782" s="858" t="s">
        <v>1639</v>
      </c>
      <c r="J782" s="826"/>
      <c r="K782" s="826"/>
      <c r="L782" s="826"/>
      <c r="T782" s="825"/>
      <c r="U782" s="825"/>
      <c r="V782" s="825"/>
      <c r="W782" s="825"/>
      <c r="X782" s="825"/>
    </row>
    <row r="783" customFormat="false" ht="13" hidden="false" customHeight="false" outlineLevel="0" collapsed="false">
      <c r="E783" s="135"/>
      <c r="G783" s="858" t="s">
        <v>602</v>
      </c>
      <c r="H783" s="858" t="s">
        <v>1640</v>
      </c>
      <c r="J783" s="826"/>
      <c r="K783" s="826"/>
      <c r="L783" s="826"/>
      <c r="T783" s="825"/>
      <c r="U783" s="825"/>
      <c r="V783" s="825"/>
      <c r="W783" s="825"/>
      <c r="X783" s="825"/>
    </row>
    <row r="784" customFormat="false" ht="13" hidden="false" customHeight="false" outlineLevel="0" collapsed="false">
      <c r="E784" s="135"/>
      <c r="G784" s="858" t="s">
        <v>602</v>
      </c>
      <c r="H784" s="858" t="s">
        <v>1641</v>
      </c>
      <c r="J784" s="826"/>
      <c r="K784" s="826"/>
      <c r="L784" s="826"/>
      <c r="T784" s="825"/>
      <c r="U784" s="825"/>
      <c r="V784" s="825"/>
      <c r="W784" s="825"/>
      <c r="X784" s="825"/>
    </row>
    <row r="785" customFormat="false" ht="13" hidden="false" customHeight="false" outlineLevel="0" collapsed="false">
      <c r="E785" s="135"/>
      <c r="G785" s="858" t="s">
        <v>602</v>
      </c>
      <c r="H785" s="858" t="s">
        <v>1642</v>
      </c>
      <c r="J785" s="826"/>
      <c r="K785" s="826"/>
      <c r="L785" s="826"/>
      <c r="T785" s="825"/>
      <c r="U785" s="825"/>
      <c r="V785" s="825"/>
      <c r="W785" s="825"/>
      <c r="X785" s="825"/>
    </row>
    <row r="786" customFormat="false" ht="13" hidden="false" customHeight="false" outlineLevel="0" collapsed="false">
      <c r="E786" s="135"/>
      <c r="G786" s="858" t="s">
        <v>602</v>
      </c>
      <c r="H786" s="858" t="s">
        <v>1643</v>
      </c>
      <c r="J786" s="826"/>
      <c r="K786" s="826"/>
      <c r="L786" s="826"/>
      <c r="T786" s="825"/>
      <c r="U786" s="825"/>
      <c r="V786" s="825"/>
      <c r="W786" s="825"/>
      <c r="X786" s="825"/>
    </row>
    <row r="787" customFormat="false" ht="13" hidden="false" customHeight="false" outlineLevel="0" collapsed="false">
      <c r="E787" s="135"/>
      <c r="G787" s="858" t="s">
        <v>602</v>
      </c>
      <c r="H787" s="858" t="s">
        <v>1644</v>
      </c>
      <c r="J787" s="826"/>
      <c r="K787" s="826"/>
      <c r="L787" s="826"/>
      <c r="T787" s="825"/>
      <c r="U787" s="825"/>
      <c r="V787" s="825"/>
      <c r="W787" s="825"/>
      <c r="X787" s="825"/>
    </row>
    <row r="788" customFormat="false" ht="13" hidden="false" customHeight="false" outlineLevel="0" collapsed="false">
      <c r="E788" s="135"/>
      <c r="G788" s="858" t="s">
        <v>602</v>
      </c>
      <c r="H788" s="858" t="s">
        <v>1645</v>
      </c>
      <c r="J788" s="826"/>
      <c r="K788" s="826"/>
      <c r="L788" s="826"/>
      <c r="T788" s="825"/>
      <c r="U788" s="825"/>
      <c r="V788" s="825"/>
      <c r="W788" s="825"/>
      <c r="X788" s="825"/>
    </row>
    <row r="789" customFormat="false" ht="13" hidden="false" customHeight="false" outlineLevel="0" collapsed="false">
      <c r="E789" s="135"/>
      <c r="G789" s="858" t="s">
        <v>602</v>
      </c>
      <c r="H789" s="858" t="s">
        <v>1292</v>
      </c>
      <c r="J789" s="826"/>
      <c r="K789" s="826"/>
      <c r="L789" s="826"/>
      <c r="T789" s="825"/>
      <c r="U789" s="825"/>
      <c r="V789" s="825"/>
      <c r="W789" s="825"/>
      <c r="X789" s="825"/>
    </row>
    <row r="790" customFormat="false" ht="13" hidden="false" customHeight="false" outlineLevel="0" collapsed="false">
      <c r="E790" s="135"/>
      <c r="G790" s="858" t="s">
        <v>602</v>
      </c>
      <c r="H790" s="858" t="s">
        <v>1646</v>
      </c>
      <c r="J790" s="826"/>
      <c r="K790" s="826"/>
      <c r="L790" s="826"/>
      <c r="T790" s="825"/>
      <c r="U790" s="825"/>
      <c r="V790" s="825"/>
      <c r="W790" s="825"/>
      <c r="X790" s="825"/>
    </row>
    <row r="791" customFormat="false" ht="13" hidden="false" customHeight="false" outlineLevel="0" collapsed="false">
      <c r="E791" s="135"/>
      <c r="G791" s="858" t="s">
        <v>602</v>
      </c>
      <c r="H791" s="858" t="s">
        <v>1647</v>
      </c>
      <c r="J791" s="826"/>
      <c r="K791" s="826"/>
      <c r="L791" s="826"/>
      <c r="T791" s="825"/>
      <c r="U791" s="825"/>
      <c r="V791" s="825"/>
      <c r="W791" s="825"/>
      <c r="X791" s="825"/>
    </row>
    <row r="792" customFormat="false" ht="13" hidden="false" customHeight="false" outlineLevel="0" collapsed="false">
      <c r="E792" s="135"/>
      <c r="G792" s="858" t="s">
        <v>602</v>
      </c>
      <c r="H792" s="858" t="s">
        <v>1648</v>
      </c>
      <c r="J792" s="826"/>
      <c r="K792" s="826"/>
      <c r="L792" s="826"/>
      <c r="T792" s="825"/>
      <c r="U792" s="825"/>
      <c r="V792" s="825"/>
      <c r="W792" s="825"/>
      <c r="X792" s="825"/>
    </row>
    <row r="793" customFormat="false" ht="13" hidden="false" customHeight="false" outlineLevel="0" collapsed="false">
      <c r="E793" s="135"/>
      <c r="G793" s="858" t="s">
        <v>602</v>
      </c>
      <c r="H793" s="858" t="s">
        <v>1649</v>
      </c>
      <c r="J793" s="826"/>
      <c r="K793" s="826"/>
      <c r="L793" s="826"/>
      <c r="T793" s="825"/>
      <c r="U793" s="825"/>
      <c r="V793" s="825"/>
      <c r="W793" s="825"/>
      <c r="X793" s="825"/>
    </row>
    <row r="794" customFormat="false" ht="13" hidden="false" customHeight="false" outlineLevel="0" collapsed="false">
      <c r="E794" s="135"/>
      <c r="G794" s="858" t="s">
        <v>602</v>
      </c>
      <c r="H794" s="858" t="s">
        <v>1650</v>
      </c>
      <c r="J794" s="826"/>
      <c r="K794" s="826"/>
      <c r="L794" s="826"/>
      <c r="T794" s="825"/>
      <c r="U794" s="825"/>
      <c r="V794" s="825"/>
      <c r="W794" s="825"/>
      <c r="X794" s="825"/>
    </row>
    <row r="795" customFormat="false" ht="13" hidden="false" customHeight="false" outlineLevel="0" collapsed="false">
      <c r="E795" s="135"/>
      <c r="G795" s="858" t="s">
        <v>606</v>
      </c>
      <c r="H795" s="858" t="s">
        <v>1294</v>
      </c>
      <c r="J795" s="826"/>
      <c r="K795" s="826"/>
      <c r="L795" s="826"/>
      <c r="T795" s="825"/>
      <c r="U795" s="825"/>
      <c r="V795" s="825"/>
      <c r="W795" s="825"/>
      <c r="X795" s="825"/>
    </row>
    <row r="796" customFormat="false" ht="13" hidden="false" customHeight="false" outlineLevel="0" collapsed="false">
      <c r="E796" s="135"/>
      <c r="G796" s="858" t="s">
        <v>606</v>
      </c>
      <c r="H796" s="858" t="s">
        <v>1651</v>
      </c>
      <c r="J796" s="826"/>
      <c r="K796" s="826"/>
      <c r="L796" s="826"/>
      <c r="T796" s="825"/>
      <c r="U796" s="825"/>
      <c r="V796" s="825"/>
      <c r="W796" s="825"/>
      <c r="X796" s="825"/>
    </row>
    <row r="797" customFormat="false" ht="13" hidden="false" customHeight="false" outlineLevel="0" collapsed="false">
      <c r="E797" s="135"/>
      <c r="G797" s="858" t="s">
        <v>606</v>
      </c>
      <c r="H797" s="858" t="s">
        <v>1652</v>
      </c>
      <c r="J797" s="826"/>
      <c r="K797" s="826"/>
      <c r="L797" s="826"/>
      <c r="T797" s="825"/>
      <c r="U797" s="825"/>
      <c r="V797" s="825"/>
      <c r="W797" s="825"/>
      <c r="X797" s="825"/>
    </row>
    <row r="798" customFormat="false" ht="13" hidden="false" customHeight="false" outlineLevel="0" collapsed="false">
      <c r="E798" s="135"/>
      <c r="G798" s="858" t="s">
        <v>606</v>
      </c>
      <c r="H798" s="858" t="s">
        <v>1653</v>
      </c>
      <c r="J798" s="826"/>
      <c r="K798" s="826"/>
      <c r="L798" s="826"/>
      <c r="T798" s="825"/>
      <c r="U798" s="825"/>
      <c r="V798" s="825"/>
      <c r="W798" s="825"/>
      <c r="X798" s="825"/>
    </row>
    <row r="799" customFormat="false" ht="13" hidden="false" customHeight="false" outlineLevel="0" collapsed="false">
      <c r="E799" s="135"/>
      <c r="G799" s="858" t="s">
        <v>606</v>
      </c>
      <c r="H799" s="858" t="s">
        <v>1654</v>
      </c>
      <c r="J799" s="826"/>
      <c r="K799" s="826"/>
      <c r="L799" s="826"/>
      <c r="T799" s="825"/>
      <c r="U799" s="825"/>
      <c r="V799" s="825"/>
      <c r="W799" s="825"/>
      <c r="X799" s="825"/>
    </row>
    <row r="800" customFormat="false" ht="13" hidden="false" customHeight="false" outlineLevel="0" collapsed="false">
      <c r="E800" s="135"/>
      <c r="G800" s="858" t="s">
        <v>606</v>
      </c>
      <c r="H800" s="858" t="s">
        <v>1655</v>
      </c>
      <c r="J800" s="826"/>
      <c r="K800" s="826"/>
      <c r="L800" s="826"/>
      <c r="T800" s="825"/>
      <c r="U800" s="825"/>
      <c r="V800" s="825"/>
      <c r="W800" s="825"/>
      <c r="X800" s="825"/>
    </row>
    <row r="801" customFormat="false" ht="13" hidden="false" customHeight="false" outlineLevel="0" collapsed="false">
      <c r="E801" s="135"/>
      <c r="G801" s="858" t="s">
        <v>606</v>
      </c>
      <c r="H801" s="858" t="s">
        <v>1656</v>
      </c>
      <c r="J801" s="826"/>
      <c r="K801" s="826"/>
      <c r="L801" s="826"/>
      <c r="T801" s="825"/>
      <c r="U801" s="825"/>
      <c r="V801" s="825"/>
      <c r="W801" s="825"/>
      <c r="X801" s="825"/>
    </row>
    <row r="802" customFormat="false" ht="13" hidden="false" customHeight="false" outlineLevel="0" collapsed="false">
      <c r="E802" s="135"/>
      <c r="G802" s="858" t="s">
        <v>606</v>
      </c>
      <c r="H802" s="858" t="s">
        <v>1657</v>
      </c>
      <c r="J802" s="826"/>
      <c r="K802" s="826"/>
      <c r="L802" s="826"/>
      <c r="T802" s="825"/>
      <c r="U802" s="825"/>
      <c r="V802" s="825"/>
      <c r="W802" s="825"/>
      <c r="X802" s="825"/>
    </row>
    <row r="803" customFormat="false" ht="13" hidden="false" customHeight="false" outlineLevel="0" collapsed="false">
      <c r="E803" s="135"/>
      <c r="G803" s="858" t="s">
        <v>606</v>
      </c>
      <c r="H803" s="858" t="s">
        <v>1658</v>
      </c>
      <c r="J803" s="826"/>
      <c r="K803" s="826"/>
      <c r="L803" s="826"/>
      <c r="T803" s="825"/>
      <c r="U803" s="825"/>
      <c r="V803" s="825"/>
      <c r="W803" s="825"/>
      <c r="X803" s="825"/>
    </row>
    <row r="804" customFormat="false" ht="13" hidden="false" customHeight="false" outlineLevel="0" collapsed="false">
      <c r="E804" s="135"/>
      <c r="G804" s="858" t="s">
        <v>606</v>
      </c>
      <c r="H804" s="858" t="s">
        <v>1659</v>
      </c>
      <c r="J804" s="826"/>
      <c r="K804" s="826"/>
      <c r="L804" s="826"/>
      <c r="T804" s="825"/>
      <c r="U804" s="825"/>
      <c r="V804" s="825"/>
      <c r="W804" s="825"/>
      <c r="X804" s="825"/>
    </row>
    <row r="805" customFormat="false" ht="13" hidden="false" customHeight="false" outlineLevel="0" collapsed="false">
      <c r="E805" s="135"/>
      <c r="G805" s="858" t="s">
        <v>606</v>
      </c>
      <c r="H805" s="858" t="s">
        <v>964</v>
      </c>
      <c r="J805" s="826"/>
      <c r="K805" s="826"/>
      <c r="L805" s="826"/>
      <c r="T805" s="825"/>
      <c r="U805" s="825"/>
      <c r="V805" s="825"/>
      <c r="W805" s="825"/>
      <c r="X805" s="825"/>
    </row>
    <row r="806" customFormat="false" ht="13" hidden="false" customHeight="false" outlineLevel="0" collapsed="false">
      <c r="E806" s="135"/>
      <c r="G806" s="858" t="s">
        <v>606</v>
      </c>
      <c r="H806" s="858" t="s">
        <v>1660</v>
      </c>
      <c r="J806" s="826"/>
      <c r="K806" s="826"/>
      <c r="L806" s="826"/>
      <c r="T806" s="825"/>
      <c r="U806" s="825"/>
      <c r="V806" s="825"/>
      <c r="W806" s="825"/>
      <c r="X806" s="825"/>
    </row>
    <row r="807" customFormat="false" ht="13" hidden="false" customHeight="false" outlineLevel="0" collapsed="false">
      <c r="E807" s="135"/>
      <c r="G807" s="858" t="s">
        <v>606</v>
      </c>
      <c r="H807" s="858" t="s">
        <v>1661</v>
      </c>
      <c r="J807" s="826"/>
      <c r="K807" s="826"/>
      <c r="L807" s="826"/>
      <c r="T807" s="825"/>
      <c r="U807" s="825"/>
      <c r="V807" s="825"/>
      <c r="W807" s="825"/>
      <c r="X807" s="825"/>
    </row>
    <row r="808" customFormat="false" ht="13" hidden="false" customHeight="false" outlineLevel="0" collapsed="false">
      <c r="E808" s="135"/>
      <c r="G808" s="858" t="s">
        <v>606</v>
      </c>
      <c r="H808" s="858" t="s">
        <v>1662</v>
      </c>
      <c r="J808" s="826"/>
      <c r="K808" s="826"/>
      <c r="L808" s="826"/>
      <c r="T808" s="825"/>
      <c r="U808" s="825"/>
      <c r="V808" s="825"/>
      <c r="W808" s="825"/>
      <c r="X808" s="825"/>
    </row>
    <row r="809" customFormat="false" ht="13" hidden="false" customHeight="false" outlineLevel="0" collapsed="false">
      <c r="E809" s="135"/>
      <c r="G809" s="858" t="s">
        <v>606</v>
      </c>
      <c r="H809" s="858" t="s">
        <v>1663</v>
      </c>
      <c r="J809" s="826"/>
      <c r="K809" s="826"/>
      <c r="L809" s="826"/>
      <c r="T809" s="825"/>
      <c r="U809" s="825"/>
      <c r="V809" s="825"/>
      <c r="W809" s="825"/>
      <c r="X809" s="825"/>
    </row>
    <row r="810" customFormat="false" ht="13" hidden="false" customHeight="false" outlineLevel="0" collapsed="false">
      <c r="E810" s="135"/>
      <c r="G810" s="858" t="s">
        <v>606</v>
      </c>
      <c r="H810" s="858" t="s">
        <v>1664</v>
      </c>
      <c r="J810" s="826"/>
      <c r="K810" s="826"/>
      <c r="L810" s="826"/>
      <c r="T810" s="825"/>
      <c r="U810" s="825"/>
      <c r="V810" s="825"/>
      <c r="W810" s="825"/>
      <c r="X810" s="825"/>
    </row>
    <row r="811" customFormat="false" ht="13" hidden="false" customHeight="false" outlineLevel="0" collapsed="false">
      <c r="E811" s="135"/>
      <c r="G811" s="858" t="s">
        <v>606</v>
      </c>
      <c r="H811" s="858" t="s">
        <v>1665</v>
      </c>
      <c r="J811" s="826"/>
      <c r="K811" s="826"/>
      <c r="L811" s="826"/>
      <c r="T811" s="825"/>
      <c r="U811" s="825"/>
      <c r="V811" s="825"/>
      <c r="W811" s="825"/>
      <c r="X811" s="825"/>
    </row>
    <row r="812" customFormat="false" ht="13" hidden="false" customHeight="false" outlineLevel="0" collapsed="false">
      <c r="E812" s="135"/>
      <c r="G812" s="858" t="s">
        <v>610</v>
      </c>
      <c r="H812" s="858" t="s">
        <v>1296</v>
      </c>
      <c r="J812" s="826"/>
      <c r="K812" s="826"/>
      <c r="L812" s="826"/>
      <c r="T812" s="825"/>
      <c r="U812" s="825"/>
      <c r="V812" s="825"/>
      <c r="W812" s="825"/>
      <c r="X812" s="825"/>
    </row>
    <row r="813" customFormat="false" ht="13" hidden="false" customHeight="false" outlineLevel="0" collapsed="false">
      <c r="E813" s="135"/>
      <c r="G813" s="858" t="s">
        <v>610</v>
      </c>
      <c r="H813" s="858" t="s">
        <v>1666</v>
      </c>
      <c r="J813" s="826"/>
      <c r="K813" s="826"/>
      <c r="L813" s="826"/>
      <c r="T813" s="825"/>
      <c r="U813" s="825"/>
      <c r="V813" s="825"/>
      <c r="W813" s="825"/>
      <c r="X813" s="825"/>
    </row>
    <row r="814" customFormat="false" ht="13" hidden="false" customHeight="false" outlineLevel="0" collapsed="false">
      <c r="E814" s="135"/>
      <c r="G814" s="858" t="s">
        <v>610</v>
      </c>
      <c r="H814" s="858" t="s">
        <v>1667</v>
      </c>
      <c r="J814" s="826"/>
      <c r="K814" s="826"/>
      <c r="L814" s="826"/>
      <c r="T814" s="825"/>
      <c r="U814" s="825"/>
      <c r="V814" s="825"/>
      <c r="W814" s="825"/>
      <c r="X814" s="825"/>
    </row>
    <row r="815" customFormat="false" ht="13" hidden="false" customHeight="false" outlineLevel="0" collapsed="false">
      <c r="E815" s="135"/>
      <c r="G815" s="858" t="s">
        <v>610</v>
      </c>
      <c r="H815" s="858" t="s">
        <v>1668</v>
      </c>
      <c r="J815" s="826"/>
      <c r="K815" s="826"/>
      <c r="L815" s="826"/>
      <c r="T815" s="825"/>
      <c r="U815" s="825"/>
      <c r="V815" s="825"/>
      <c r="W815" s="825"/>
      <c r="X815" s="825"/>
    </row>
    <row r="816" customFormat="false" ht="13" hidden="false" customHeight="false" outlineLevel="0" collapsed="false">
      <c r="E816" s="135"/>
      <c r="G816" s="858" t="s">
        <v>610</v>
      </c>
      <c r="H816" s="858" t="s">
        <v>1669</v>
      </c>
      <c r="J816" s="826"/>
      <c r="K816" s="826"/>
      <c r="L816" s="826"/>
      <c r="T816" s="825"/>
      <c r="U816" s="825"/>
      <c r="V816" s="825"/>
      <c r="W816" s="825"/>
      <c r="X816" s="825"/>
    </row>
    <row r="817" customFormat="false" ht="13" hidden="false" customHeight="false" outlineLevel="0" collapsed="false">
      <c r="E817" s="135"/>
      <c r="G817" s="858" t="s">
        <v>610</v>
      </c>
      <c r="H817" s="858" t="s">
        <v>1670</v>
      </c>
      <c r="J817" s="826"/>
      <c r="K817" s="826"/>
      <c r="L817" s="826"/>
      <c r="T817" s="825"/>
      <c r="U817" s="825"/>
      <c r="V817" s="825"/>
      <c r="W817" s="825"/>
      <c r="X817" s="825"/>
    </row>
    <row r="818" customFormat="false" ht="13" hidden="false" customHeight="false" outlineLevel="0" collapsed="false">
      <c r="E818" s="135"/>
      <c r="G818" s="858" t="s">
        <v>610</v>
      </c>
      <c r="H818" s="858" t="s">
        <v>1671</v>
      </c>
      <c r="J818" s="826"/>
      <c r="K818" s="826"/>
      <c r="L818" s="826"/>
      <c r="T818" s="825"/>
      <c r="U818" s="825"/>
      <c r="V818" s="825"/>
      <c r="W818" s="825"/>
      <c r="X818" s="825"/>
    </row>
    <row r="819" customFormat="false" ht="13" hidden="false" customHeight="false" outlineLevel="0" collapsed="false">
      <c r="E819" s="135"/>
      <c r="G819" s="858" t="s">
        <v>610</v>
      </c>
      <c r="H819" s="858" t="s">
        <v>1672</v>
      </c>
      <c r="J819" s="826"/>
      <c r="K819" s="826"/>
      <c r="L819" s="826"/>
      <c r="T819" s="825"/>
      <c r="U819" s="825"/>
      <c r="V819" s="825"/>
      <c r="W819" s="825"/>
      <c r="X819" s="825"/>
    </row>
    <row r="820" customFormat="false" ht="13" hidden="false" customHeight="false" outlineLevel="0" collapsed="false">
      <c r="E820" s="135"/>
      <c r="G820" s="858" t="s">
        <v>610</v>
      </c>
      <c r="H820" s="858" t="s">
        <v>1673</v>
      </c>
      <c r="J820" s="826"/>
      <c r="K820" s="826"/>
      <c r="L820" s="826"/>
      <c r="T820" s="825"/>
      <c r="U820" s="825"/>
      <c r="V820" s="825"/>
      <c r="W820" s="825"/>
      <c r="X820" s="825"/>
    </row>
    <row r="821" customFormat="false" ht="13" hidden="false" customHeight="false" outlineLevel="0" collapsed="false">
      <c r="E821" s="135"/>
      <c r="G821" s="858" t="s">
        <v>610</v>
      </c>
      <c r="H821" s="858" t="s">
        <v>1674</v>
      </c>
      <c r="J821" s="826"/>
      <c r="K821" s="826"/>
      <c r="L821" s="826"/>
      <c r="T821" s="825"/>
      <c r="U821" s="825"/>
      <c r="V821" s="825"/>
      <c r="W821" s="825"/>
      <c r="X821" s="825"/>
    </row>
    <row r="822" customFormat="false" ht="13" hidden="false" customHeight="false" outlineLevel="0" collapsed="false">
      <c r="E822" s="135"/>
      <c r="G822" s="858" t="s">
        <v>610</v>
      </c>
      <c r="H822" s="858" t="s">
        <v>1675</v>
      </c>
      <c r="J822" s="826"/>
      <c r="K822" s="826"/>
      <c r="L822" s="826"/>
      <c r="T822" s="825"/>
      <c r="U822" s="825"/>
      <c r="V822" s="825"/>
      <c r="W822" s="825"/>
      <c r="X822" s="825"/>
    </row>
    <row r="823" customFormat="false" ht="13" hidden="false" customHeight="false" outlineLevel="0" collapsed="false">
      <c r="E823" s="135"/>
      <c r="G823" s="858" t="s">
        <v>610</v>
      </c>
      <c r="H823" s="858" t="s">
        <v>1676</v>
      </c>
      <c r="J823" s="826"/>
      <c r="K823" s="826"/>
      <c r="L823" s="826"/>
      <c r="T823" s="825"/>
      <c r="U823" s="825"/>
      <c r="V823" s="825"/>
      <c r="W823" s="825"/>
      <c r="X823" s="825"/>
    </row>
    <row r="824" customFormat="false" ht="13" hidden="false" customHeight="false" outlineLevel="0" collapsed="false">
      <c r="E824" s="135"/>
      <c r="G824" s="858" t="s">
        <v>610</v>
      </c>
      <c r="H824" s="858" t="s">
        <v>1677</v>
      </c>
      <c r="J824" s="826"/>
      <c r="K824" s="826"/>
      <c r="L824" s="826"/>
      <c r="T824" s="825"/>
      <c r="U824" s="825"/>
      <c r="V824" s="825"/>
      <c r="W824" s="825"/>
      <c r="X824" s="825"/>
    </row>
    <row r="825" customFormat="false" ht="13" hidden="false" customHeight="false" outlineLevel="0" collapsed="false">
      <c r="E825" s="135"/>
      <c r="G825" s="858" t="s">
        <v>610</v>
      </c>
      <c r="H825" s="858" t="s">
        <v>1678</v>
      </c>
      <c r="J825" s="826"/>
      <c r="K825" s="826"/>
      <c r="L825" s="826"/>
      <c r="T825" s="825"/>
      <c r="U825" s="825"/>
      <c r="V825" s="825"/>
      <c r="W825" s="825"/>
      <c r="X825" s="825"/>
    </row>
    <row r="826" customFormat="false" ht="13" hidden="false" customHeight="false" outlineLevel="0" collapsed="false">
      <c r="E826" s="135"/>
      <c r="G826" s="858" t="s">
        <v>610</v>
      </c>
      <c r="H826" s="858" t="s">
        <v>1679</v>
      </c>
      <c r="J826" s="826"/>
      <c r="K826" s="826"/>
      <c r="L826" s="826"/>
      <c r="T826" s="825"/>
      <c r="U826" s="825"/>
      <c r="V826" s="825"/>
      <c r="W826" s="825"/>
      <c r="X826" s="825"/>
    </row>
    <row r="827" customFormat="false" ht="13" hidden="false" customHeight="false" outlineLevel="0" collapsed="false">
      <c r="E827" s="135"/>
      <c r="G827" s="858" t="s">
        <v>610</v>
      </c>
      <c r="H827" s="858" t="s">
        <v>1680</v>
      </c>
      <c r="J827" s="826"/>
      <c r="K827" s="826"/>
      <c r="L827" s="826"/>
      <c r="T827" s="825"/>
      <c r="U827" s="825"/>
      <c r="V827" s="825"/>
      <c r="W827" s="825"/>
      <c r="X827" s="825"/>
    </row>
    <row r="828" customFormat="false" ht="13" hidden="false" customHeight="false" outlineLevel="0" collapsed="false">
      <c r="E828" s="135"/>
      <c r="G828" s="858" t="s">
        <v>610</v>
      </c>
      <c r="H828" s="858" t="s">
        <v>1083</v>
      </c>
      <c r="J828" s="826"/>
      <c r="K828" s="826"/>
      <c r="L828" s="826"/>
      <c r="T828" s="825"/>
      <c r="U828" s="825"/>
      <c r="V828" s="825"/>
      <c r="W828" s="825"/>
      <c r="X828" s="825"/>
    </row>
    <row r="829" customFormat="false" ht="13" hidden="false" customHeight="false" outlineLevel="0" collapsed="false">
      <c r="E829" s="135"/>
      <c r="G829" s="858" t="s">
        <v>610</v>
      </c>
      <c r="H829" s="858" t="s">
        <v>1681</v>
      </c>
      <c r="J829" s="826"/>
      <c r="K829" s="826"/>
      <c r="L829" s="826"/>
      <c r="T829" s="825"/>
      <c r="U829" s="825"/>
      <c r="V829" s="825"/>
      <c r="W829" s="825"/>
      <c r="X829" s="825"/>
    </row>
    <row r="830" customFormat="false" ht="13" hidden="false" customHeight="false" outlineLevel="0" collapsed="false">
      <c r="E830" s="135"/>
      <c r="G830" s="858" t="s">
        <v>610</v>
      </c>
      <c r="H830" s="858" t="s">
        <v>1682</v>
      </c>
      <c r="J830" s="826"/>
      <c r="K830" s="826"/>
      <c r="L830" s="826"/>
      <c r="T830" s="825"/>
      <c r="U830" s="825"/>
      <c r="V830" s="825"/>
      <c r="W830" s="825"/>
      <c r="X830" s="825"/>
    </row>
    <row r="831" customFormat="false" ht="13" hidden="false" customHeight="false" outlineLevel="0" collapsed="false">
      <c r="E831" s="135"/>
      <c r="G831" s="858" t="s">
        <v>610</v>
      </c>
      <c r="H831" s="858" t="s">
        <v>1683</v>
      </c>
      <c r="J831" s="826"/>
      <c r="K831" s="826"/>
      <c r="L831" s="826"/>
      <c r="T831" s="825"/>
      <c r="U831" s="825"/>
      <c r="V831" s="825"/>
      <c r="W831" s="825"/>
      <c r="X831" s="825"/>
    </row>
    <row r="832" customFormat="false" ht="13" hidden="false" customHeight="false" outlineLevel="0" collapsed="false">
      <c r="E832" s="135"/>
      <c r="G832" s="858" t="s">
        <v>610</v>
      </c>
      <c r="H832" s="858" t="s">
        <v>1684</v>
      </c>
      <c r="J832" s="826"/>
      <c r="K832" s="826"/>
      <c r="L832" s="826"/>
      <c r="T832" s="825"/>
      <c r="U832" s="825"/>
      <c r="V832" s="825"/>
      <c r="W832" s="825"/>
      <c r="X832" s="825"/>
    </row>
    <row r="833" customFormat="false" ht="13" hidden="false" customHeight="false" outlineLevel="0" collapsed="false">
      <c r="E833" s="135"/>
      <c r="G833" s="858" t="s">
        <v>610</v>
      </c>
      <c r="H833" s="858" t="s">
        <v>1685</v>
      </c>
      <c r="J833" s="826"/>
      <c r="K833" s="826"/>
      <c r="L833" s="826"/>
      <c r="T833" s="825"/>
      <c r="U833" s="825"/>
      <c r="V833" s="825"/>
      <c r="W833" s="825"/>
      <c r="X833" s="825"/>
    </row>
    <row r="834" customFormat="false" ht="13" hidden="false" customHeight="false" outlineLevel="0" collapsed="false">
      <c r="E834" s="135"/>
      <c r="G834" s="858" t="s">
        <v>610</v>
      </c>
      <c r="H834" s="858" t="s">
        <v>1686</v>
      </c>
      <c r="J834" s="826"/>
      <c r="K834" s="826"/>
      <c r="L834" s="826"/>
      <c r="T834" s="825"/>
      <c r="U834" s="825"/>
      <c r="V834" s="825"/>
      <c r="W834" s="825"/>
      <c r="X834" s="825"/>
    </row>
    <row r="835" customFormat="false" ht="13" hidden="false" customHeight="false" outlineLevel="0" collapsed="false">
      <c r="E835" s="135"/>
      <c r="G835" s="858" t="s">
        <v>610</v>
      </c>
      <c r="H835" s="858" t="s">
        <v>1687</v>
      </c>
      <c r="J835" s="826"/>
      <c r="K835" s="826"/>
      <c r="L835" s="826"/>
      <c r="T835" s="825"/>
      <c r="U835" s="825"/>
      <c r="V835" s="825"/>
      <c r="W835" s="825"/>
      <c r="X835" s="825"/>
    </row>
    <row r="836" customFormat="false" ht="13" hidden="false" customHeight="false" outlineLevel="0" collapsed="false">
      <c r="E836" s="135"/>
      <c r="G836" s="858" t="s">
        <v>610</v>
      </c>
      <c r="H836" s="858" t="s">
        <v>1688</v>
      </c>
      <c r="J836" s="826"/>
      <c r="K836" s="826"/>
      <c r="L836" s="826"/>
      <c r="T836" s="825"/>
      <c r="U836" s="825"/>
      <c r="V836" s="825"/>
      <c r="W836" s="825"/>
      <c r="X836" s="825"/>
    </row>
    <row r="837" customFormat="false" ht="13" hidden="false" customHeight="false" outlineLevel="0" collapsed="false">
      <c r="E837" s="135"/>
      <c r="G837" s="858" t="s">
        <v>610</v>
      </c>
      <c r="H837" s="858" t="s">
        <v>1689</v>
      </c>
      <c r="J837" s="826"/>
      <c r="K837" s="826"/>
      <c r="L837" s="826"/>
      <c r="T837" s="825"/>
      <c r="U837" s="825"/>
      <c r="V837" s="825"/>
      <c r="W837" s="825"/>
      <c r="X837" s="825"/>
    </row>
    <row r="838" customFormat="false" ht="13" hidden="false" customHeight="false" outlineLevel="0" collapsed="false">
      <c r="E838" s="135"/>
      <c r="G838" s="858" t="s">
        <v>610</v>
      </c>
      <c r="H838" s="858" t="s">
        <v>1690</v>
      </c>
      <c r="J838" s="826"/>
      <c r="K838" s="826"/>
      <c r="L838" s="826"/>
      <c r="T838" s="825"/>
      <c r="U838" s="825"/>
      <c r="V838" s="825"/>
      <c r="W838" s="825"/>
      <c r="X838" s="825"/>
    </row>
    <row r="839" customFormat="false" ht="13" hidden="false" customHeight="false" outlineLevel="0" collapsed="false">
      <c r="E839" s="135"/>
      <c r="G839" s="858" t="s">
        <v>614</v>
      </c>
      <c r="H839" s="858" t="s">
        <v>1298</v>
      </c>
      <c r="J839" s="826"/>
      <c r="K839" s="826"/>
      <c r="L839" s="826"/>
      <c r="T839" s="825"/>
      <c r="U839" s="825"/>
      <c r="V839" s="825"/>
      <c r="W839" s="825"/>
      <c r="X839" s="825"/>
    </row>
    <row r="840" customFormat="false" ht="13" hidden="false" customHeight="false" outlineLevel="0" collapsed="false">
      <c r="E840" s="135"/>
      <c r="G840" s="858" t="s">
        <v>614</v>
      </c>
      <c r="H840" s="858" t="s">
        <v>1300</v>
      </c>
      <c r="J840" s="826"/>
      <c r="K840" s="826"/>
      <c r="L840" s="826"/>
      <c r="T840" s="825"/>
      <c r="U840" s="825"/>
      <c r="V840" s="825"/>
      <c r="W840" s="825"/>
      <c r="X840" s="825"/>
    </row>
    <row r="841" customFormat="false" ht="13" hidden="false" customHeight="false" outlineLevel="0" collapsed="false">
      <c r="E841" s="135"/>
      <c r="G841" s="858" t="s">
        <v>614</v>
      </c>
      <c r="H841" s="858" t="s">
        <v>1691</v>
      </c>
      <c r="J841" s="826"/>
      <c r="K841" s="826"/>
      <c r="L841" s="826"/>
      <c r="T841" s="825"/>
      <c r="U841" s="825"/>
      <c r="V841" s="825"/>
      <c r="W841" s="825"/>
      <c r="X841" s="825"/>
    </row>
    <row r="842" customFormat="false" ht="13" hidden="false" customHeight="false" outlineLevel="0" collapsed="false">
      <c r="E842" s="135"/>
      <c r="G842" s="858" t="s">
        <v>614</v>
      </c>
      <c r="H842" s="858" t="s">
        <v>1692</v>
      </c>
      <c r="J842" s="826"/>
      <c r="K842" s="826"/>
      <c r="L842" s="826"/>
      <c r="T842" s="825"/>
      <c r="U842" s="825"/>
      <c r="V842" s="825"/>
      <c r="W842" s="825"/>
      <c r="X842" s="825"/>
    </row>
    <row r="843" customFormat="false" ht="13" hidden="false" customHeight="false" outlineLevel="0" collapsed="false">
      <c r="E843" s="135"/>
      <c r="G843" s="858" t="s">
        <v>614</v>
      </c>
      <c r="H843" s="858" t="s">
        <v>1693</v>
      </c>
      <c r="J843" s="826"/>
      <c r="K843" s="826"/>
      <c r="L843" s="826"/>
      <c r="T843" s="825"/>
      <c r="U843" s="825"/>
      <c r="V843" s="825"/>
      <c r="W843" s="825"/>
      <c r="X843" s="825"/>
    </row>
    <row r="844" customFormat="false" ht="13" hidden="false" customHeight="false" outlineLevel="0" collapsed="false">
      <c r="E844" s="135"/>
      <c r="G844" s="858" t="s">
        <v>614</v>
      </c>
      <c r="H844" s="858" t="s">
        <v>1694</v>
      </c>
      <c r="J844" s="826"/>
      <c r="K844" s="826"/>
      <c r="L844" s="826"/>
      <c r="T844" s="825"/>
      <c r="U844" s="825"/>
      <c r="V844" s="825"/>
      <c r="W844" s="825"/>
      <c r="X844" s="825"/>
    </row>
    <row r="845" customFormat="false" ht="13" hidden="false" customHeight="false" outlineLevel="0" collapsed="false">
      <c r="E845" s="135"/>
      <c r="G845" s="858" t="s">
        <v>614</v>
      </c>
      <c r="H845" s="858" t="s">
        <v>1695</v>
      </c>
      <c r="J845" s="826"/>
      <c r="K845" s="826"/>
      <c r="L845" s="826"/>
      <c r="T845" s="825"/>
      <c r="U845" s="825"/>
      <c r="V845" s="825"/>
      <c r="W845" s="825"/>
      <c r="X845" s="825"/>
    </row>
    <row r="846" customFormat="false" ht="13" hidden="false" customHeight="false" outlineLevel="0" collapsed="false">
      <c r="E846" s="135"/>
      <c r="G846" s="858" t="s">
        <v>614</v>
      </c>
      <c r="H846" s="858" t="s">
        <v>1696</v>
      </c>
      <c r="J846" s="826"/>
      <c r="K846" s="826"/>
      <c r="L846" s="826"/>
      <c r="T846" s="825"/>
      <c r="U846" s="825"/>
      <c r="V846" s="825"/>
      <c r="W846" s="825"/>
      <c r="X846" s="825"/>
    </row>
    <row r="847" customFormat="false" ht="13" hidden="false" customHeight="false" outlineLevel="0" collapsed="false">
      <c r="E847" s="135"/>
      <c r="G847" s="858" t="s">
        <v>614</v>
      </c>
      <c r="H847" s="858" t="s">
        <v>1697</v>
      </c>
      <c r="J847" s="826"/>
      <c r="K847" s="826"/>
      <c r="L847" s="826"/>
      <c r="T847" s="825"/>
      <c r="U847" s="825"/>
      <c r="V847" s="825"/>
      <c r="W847" s="825"/>
      <c r="X847" s="825"/>
    </row>
    <row r="848" customFormat="false" ht="13" hidden="false" customHeight="false" outlineLevel="0" collapsed="false">
      <c r="E848" s="135"/>
      <c r="G848" s="858" t="s">
        <v>614</v>
      </c>
      <c r="H848" s="858" t="s">
        <v>1698</v>
      </c>
      <c r="J848" s="826"/>
      <c r="K848" s="826"/>
      <c r="L848" s="826"/>
      <c r="T848" s="825"/>
      <c r="U848" s="825"/>
      <c r="V848" s="825"/>
      <c r="W848" s="825"/>
      <c r="X848" s="825"/>
    </row>
    <row r="849" customFormat="false" ht="13" hidden="false" customHeight="false" outlineLevel="0" collapsed="false">
      <c r="E849" s="135"/>
      <c r="G849" s="858" t="s">
        <v>614</v>
      </c>
      <c r="H849" s="858" t="s">
        <v>1699</v>
      </c>
      <c r="J849" s="826"/>
      <c r="K849" s="826"/>
      <c r="L849" s="826"/>
      <c r="T849" s="825"/>
      <c r="U849" s="825"/>
      <c r="V849" s="825"/>
      <c r="W849" s="825"/>
      <c r="X849" s="825"/>
    </row>
    <row r="850" customFormat="false" ht="13" hidden="false" customHeight="false" outlineLevel="0" collapsed="false">
      <c r="E850" s="135"/>
      <c r="G850" s="858" t="s">
        <v>614</v>
      </c>
      <c r="H850" s="858" t="s">
        <v>1700</v>
      </c>
      <c r="J850" s="826"/>
      <c r="K850" s="826"/>
      <c r="L850" s="826"/>
      <c r="T850" s="825"/>
      <c r="U850" s="825"/>
      <c r="V850" s="825"/>
      <c r="W850" s="825"/>
      <c r="X850" s="825"/>
    </row>
    <row r="851" customFormat="false" ht="13" hidden="false" customHeight="false" outlineLevel="0" collapsed="false">
      <c r="E851" s="135"/>
      <c r="G851" s="858" t="s">
        <v>614</v>
      </c>
      <c r="H851" s="858" t="s">
        <v>1701</v>
      </c>
      <c r="J851" s="826"/>
      <c r="K851" s="826"/>
      <c r="L851" s="826"/>
      <c r="T851" s="825"/>
      <c r="U851" s="825"/>
      <c r="V851" s="825"/>
      <c r="W851" s="825"/>
      <c r="X851" s="825"/>
    </row>
    <row r="852" customFormat="false" ht="13" hidden="false" customHeight="false" outlineLevel="0" collapsed="false">
      <c r="E852" s="135"/>
      <c r="G852" s="858" t="s">
        <v>614</v>
      </c>
      <c r="H852" s="858" t="s">
        <v>1702</v>
      </c>
      <c r="J852" s="826"/>
      <c r="K852" s="826"/>
      <c r="L852" s="826"/>
      <c r="T852" s="825"/>
      <c r="U852" s="825"/>
      <c r="V852" s="825"/>
      <c r="W852" s="825"/>
      <c r="X852" s="825"/>
    </row>
    <row r="853" customFormat="false" ht="13" hidden="false" customHeight="false" outlineLevel="0" collapsed="false">
      <c r="E853" s="135"/>
      <c r="G853" s="858" t="s">
        <v>614</v>
      </c>
      <c r="H853" s="858" t="s">
        <v>1302</v>
      </c>
      <c r="J853" s="826"/>
      <c r="K853" s="826"/>
      <c r="L853" s="826"/>
      <c r="T853" s="825"/>
      <c r="U853" s="825"/>
      <c r="V853" s="825"/>
      <c r="W853" s="825"/>
      <c r="X853" s="825"/>
    </row>
    <row r="854" customFormat="false" ht="13" hidden="false" customHeight="false" outlineLevel="0" collapsed="false">
      <c r="E854" s="135"/>
      <c r="G854" s="858" t="s">
        <v>614</v>
      </c>
      <c r="H854" s="858" t="s">
        <v>1703</v>
      </c>
      <c r="J854" s="826"/>
      <c r="K854" s="826"/>
      <c r="L854" s="826"/>
      <c r="T854" s="825"/>
      <c r="U854" s="825"/>
      <c r="V854" s="825"/>
      <c r="W854" s="825"/>
      <c r="X854" s="825"/>
    </row>
    <row r="855" customFormat="false" ht="13" hidden="false" customHeight="false" outlineLevel="0" collapsed="false">
      <c r="E855" s="135"/>
      <c r="G855" s="858" t="s">
        <v>614</v>
      </c>
      <c r="H855" s="858" t="s">
        <v>1704</v>
      </c>
      <c r="J855" s="826"/>
      <c r="K855" s="826"/>
      <c r="L855" s="826"/>
      <c r="T855" s="825"/>
      <c r="U855" s="825"/>
      <c r="V855" s="825"/>
      <c r="W855" s="825"/>
      <c r="X855" s="825"/>
    </row>
    <row r="856" customFormat="false" ht="13" hidden="false" customHeight="false" outlineLevel="0" collapsed="false">
      <c r="E856" s="135"/>
      <c r="G856" s="858" t="s">
        <v>614</v>
      </c>
      <c r="H856" s="858" t="s">
        <v>1705</v>
      </c>
      <c r="J856" s="826"/>
      <c r="K856" s="826"/>
      <c r="L856" s="826"/>
      <c r="T856" s="825"/>
      <c r="U856" s="825"/>
      <c r="V856" s="825"/>
      <c r="W856" s="825"/>
      <c r="X856" s="825"/>
    </row>
    <row r="857" customFormat="false" ht="13" hidden="false" customHeight="false" outlineLevel="0" collapsed="false">
      <c r="E857" s="135"/>
      <c r="G857" s="858" t="s">
        <v>614</v>
      </c>
      <c r="H857" s="858" t="s">
        <v>1706</v>
      </c>
      <c r="J857" s="826"/>
      <c r="K857" s="826"/>
      <c r="L857" s="826"/>
      <c r="T857" s="825"/>
      <c r="U857" s="825"/>
      <c r="V857" s="825"/>
      <c r="W857" s="825"/>
      <c r="X857" s="825"/>
    </row>
    <row r="858" customFormat="false" ht="13" hidden="false" customHeight="false" outlineLevel="0" collapsed="false">
      <c r="E858" s="135"/>
      <c r="G858" s="858" t="s">
        <v>614</v>
      </c>
      <c r="H858" s="858" t="s">
        <v>1707</v>
      </c>
      <c r="J858" s="826"/>
      <c r="K858" s="826"/>
      <c r="L858" s="826"/>
      <c r="T858" s="825"/>
      <c r="U858" s="825"/>
      <c r="V858" s="825"/>
      <c r="W858" s="825"/>
      <c r="X858" s="825"/>
    </row>
    <row r="859" customFormat="false" ht="13" hidden="false" customHeight="false" outlineLevel="0" collapsed="false">
      <c r="E859" s="135"/>
      <c r="G859" s="858" t="s">
        <v>614</v>
      </c>
      <c r="H859" s="858" t="s">
        <v>1708</v>
      </c>
      <c r="J859" s="826"/>
      <c r="K859" s="826"/>
      <c r="L859" s="826"/>
      <c r="T859" s="825"/>
      <c r="U859" s="825"/>
      <c r="V859" s="825"/>
      <c r="W859" s="825"/>
      <c r="X859" s="825"/>
    </row>
    <row r="860" customFormat="false" ht="13" hidden="false" customHeight="false" outlineLevel="0" collapsed="false">
      <c r="E860" s="135"/>
      <c r="G860" s="858" t="s">
        <v>614</v>
      </c>
      <c r="H860" s="858" t="s">
        <v>1526</v>
      </c>
      <c r="J860" s="826"/>
      <c r="K860" s="826"/>
      <c r="L860" s="826"/>
      <c r="T860" s="825"/>
      <c r="U860" s="825"/>
      <c r="V860" s="825"/>
      <c r="W860" s="825"/>
      <c r="X860" s="825"/>
    </row>
    <row r="861" customFormat="false" ht="13" hidden="false" customHeight="false" outlineLevel="0" collapsed="false">
      <c r="E861" s="135"/>
      <c r="G861" s="858" t="s">
        <v>614</v>
      </c>
      <c r="H861" s="858" t="s">
        <v>1709</v>
      </c>
      <c r="J861" s="826"/>
      <c r="K861" s="826"/>
      <c r="L861" s="826"/>
      <c r="T861" s="825"/>
      <c r="U861" s="825"/>
      <c r="V861" s="825"/>
      <c r="W861" s="825"/>
      <c r="X861" s="825"/>
    </row>
    <row r="862" customFormat="false" ht="13" hidden="false" customHeight="false" outlineLevel="0" collapsed="false">
      <c r="E862" s="135"/>
      <c r="G862" s="858" t="s">
        <v>614</v>
      </c>
      <c r="H862" s="858" t="s">
        <v>1710</v>
      </c>
      <c r="J862" s="826"/>
      <c r="K862" s="826"/>
      <c r="L862" s="826"/>
      <c r="T862" s="825"/>
      <c r="U862" s="825"/>
      <c r="V862" s="825"/>
      <c r="W862" s="825"/>
      <c r="X862" s="825"/>
    </row>
    <row r="863" customFormat="false" ht="13" hidden="false" customHeight="false" outlineLevel="0" collapsed="false">
      <c r="E863" s="135"/>
      <c r="G863" s="858" t="s">
        <v>614</v>
      </c>
      <c r="H863" s="858" t="s">
        <v>1711</v>
      </c>
      <c r="J863" s="826"/>
      <c r="K863" s="826"/>
      <c r="L863" s="826"/>
      <c r="T863" s="825"/>
      <c r="U863" s="825"/>
      <c r="V863" s="825"/>
      <c r="W863" s="825"/>
      <c r="X863" s="825"/>
    </row>
    <row r="864" customFormat="false" ht="13" hidden="false" customHeight="false" outlineLevel="0" collapsed="false">
      <c r="E864" s="135"/>
      <c r="G864" s="858" t="s">
        <v>614</v>
      </c>
      <c r="H864" s="858" t="s">
        <v>1712</v>
      </c>
      <c r="J864" s="826"/>
      <c r="K864" s="826"/>
      <c r="L864" s="826"/>
      <c r="T864" s="825"/>
      <c r="U864" s="825"/>
      <c r="V864" s="825"/>
      <c r="W864" s="825"/>
      <c r="X864" s="825"/>
    </row>
    <row r="865" customFormat="false" ht="13" hidden="false" customHeight="false" outlineLevel="0" collapsed="false">
      <c r="E865" s="135"/>
      <c r="G865" s="858" t="s">
        <v>614</v>
      </c>
      <c r="H865" s="858" t="s">
        <v>1713</v>
      </c>
      <c r="J865" s="826"/>
      <c r="K865" s="826"/>
      <c r="L865" s="826"/>
      <c r="T865" s="825"/>
      <c r="U865" s="825"/>
      <c r="V865" s="825"/>
      <c r="W865" s="825"/>
      <c r="X865" s="825"/>
    </row>
    <row r="866" customFormat="false" ht="13" hidden="false" customHeight="false" outlineLevel="0" collapsed="false">
      <c r="E866" s="135"/>
      <c r="G866" s="858" t="s">
        <v>614</v>
      </c>
      <c r="H866" s="858" t="s">
        <v>1714</v>
      </c>
      <c r="J866" s="826"/>
      <c r="K866" s="826"/>
      <c r="L866" s="826"/>
      <c r="T866" s="825"/>
      <c r="U866" s="825"/>
      <c r="V866" s="825"/>
      <c r="W866" s="825"/>
      <c r="X866" s="825"/>
    </row>
    <row r="867" customFormat="false" ht="13" hidden="false" customHeight="false" outlineLevel="0" collapsed="false">
      <c r="E867" s="135"/>
      <c r="G867" s="858" t="s">
        <v>614</v>
      </c>
      <c r="H867" s="858" t="s">
        <v>1715</v>
      </c>
      <c r="J867" s="826"/>
      <c r="K867" s="826"/>
      <c r="L867" s="826"/>
      <c r="T867" s="825"/>
      <c r="U867" s="825"/>
      <c r="V867" s="825"/>
      <c r="W867" s="825"/>
      <c r="X867" s="825"/>
    </row>
    <row r="868" customFormat="false" ht="13" hidden="false" customHeight="false" outlineLevel="0" collapsed="false">
      <c r="E868" s="135"/>
      <c r="G868" s="858" t="s">
        <v>614</v>
      </c>
      <c r="H868" s="858" t="s">
        <v>1716</v>
      </c>
      <c r="J868" s="826"/>
      <c r="K868" s="826"/>
      <c r="L868" s="826"/>
      <c r="T868" s="825"/>
      <c r="U868" s="825"/>
      <c r="V868" s="825"/>
      <c r="W868" s="825"/>
      <c r="X868" s="825"/>
    </row>
    <row r="869" customFormat="false" ht="13" hidden="false" customHeight="false" outlineLevel="0" collapsed="false">
      <c r="E869" s="135"/>
      <c r="G869" s="858" t="s">
        <v>614</v>
      </c>
      <c r="H869" s="858" t="s">
        <v>1717</v>
      </c>
      <c r="J869" s="826"/>
      <c r="K869" s="826"/>
      <c r="L869" s="826"/>
      <c r="T869" s="825"/>
      <c r="U869" s="825"/>
      <c r="V869" s="825"/>
      <c r="W869" s="825"/>
      <c r="X869" s="825"/>
    </row>
    <row r="870" customFormat="false" ht="13" hidden="false" customHeight="false" outlineLevel="0" collapsed="false">
      <c r="E870" s="135"/>
      <c r="G870" s="858" t="s">
        <v>614</v>
      </c>
      <c r="H870" s="858" t="s">
        <v>1718</v>
      </c>
      <c r="J870" s="826"/>
      <c r="K870" s="826"/>
      <c r="L870" s="826"/>
      <c r="T870" s="825"/>
      <c r="U870" s="825"/>
      <c r="V870" s="825"/>
      <c r="W870" s="825"/>
      <c r="X870" s="825"/>
    </row>
    <row r="871" customFormat="false" ht="13" hidden="false" customHeight="false" outlineLevel="0" collapsed="false">
      <c r="E871" s="135"/>
      <c r="G871" s="858" t="s">
        <v>614</v>
      </c>
      <c r="H871" s="858" t="s">
        <v>1719</v>
      </c>
      <c r="J871" s="826"/>
      <c r="K871" s="826"/>
      <c r="L871" s="826"/>
      <c r="T871" s="825"/>
      <c r="U871" s="825"/>
      <c r="V871" s="825"/>
      <c r="W871" s="825"/>
      <c r="X871" s="825"/>
    </row>
    <row r="872" customFormat="false" ht="13" hidden="false" customHeight="false" outlineLevel="0" collapsed="false">
      <c r="E872" s="135"/>
      <c r="G872" s="858" t="s">
        <v>614</v>
      </c>
      <c r="H872" s="858" t="s">
        <v>1720</v>
      </c>
      <c r="J872" s="826"/>
      <c r="K872" s="826"/>
      <c r="L872" s="826"/>
      <c r="T872" s="825"/>
      <c r="U872" s="825"/>
      <c r="V872" s="825"/>
      <c r="W872" s="825"/>
      <c r="X872" s="825"/>
    </row>
    <row r="873" customFormat="false" ht="13" hidden="false" customHeight="false" outlineLevel="0" collapsed="false">
      <c r="E873" s="135"/>
      <c r="G873" s="858" t="s">
        <v>614</v>
      </c>
      <c r="H873" s="858" t="s">
        <v>1721</v>
      </c>
      <c r="J873" s="826"/>
      <c r="K873" s="826"/>
      <c r="L873" s="826"/>
      <c r="T873" s="825"/>
      <c r="U873" s="825"/>
      <c r="V873" s="825"/>
      <c r="W873" s="825"/>
      <c r="X873" s="825"/>
    </row>
    <row r="874" customFormat="false" ht="13" hidden="false" customHeight="false" outlineLevel="0" collapsed="false">
      <c r="E874" s="135"/>
      <c r="G874" s="858" t="s">
        <v>614</v>
      </c>
      <c r="H874" s="858" t="s">
        <v>1722</v>
      </c>
      <c r="J874" s="826"/>
      <c r="K874" s="826"/>
      <c r="L874" s="826"/>
      <c r="T874" s="825"/>
      <c r="U874" s="825"/>
      <c r="V874" s="825"/>
      <c r="W874" s="825"/>
      <c r="X874" s="825"/>
    </row>
    <row r="875" customFormat="false" ht="13" hidden="false" customHeight="false" outlineLevel="0" collapsed="false">
      <c r="E875" s="135"/>
      <c r="G875" s="858" t="s">
        <v>614</v>
      </c>
      <c r="H875" s="858" t="s">
        <v>1723</v>
      </c>
      <c r="J875" s="826"/>
      <c r="K875" s="826"/>
      <c r="L875" s="826"/>
      <c r="T875" s="825"/>
      <c r="U875" s="825"/>
      <c r="V875" s="825"/>
      <c r="W875" s="825"/>
      <c r="X875" s="825"/>
    </row>
    <row r="876" customFormat="false" ht="13" hidden="false" customHeight="false" outlineLevel="0" collapsed="false">
      <c r="E876" s="135"/>
      <c r="G876" s="858" t="s">
        <v>614</v>
      </c>
      <c r="H876" s="858" t="s">
        <v>1724</v>
      </c>
      <c r="J876" s="826"/>
      <c r="K876" s="826"/>
      <c r="L876" s="826"/>
      <c r="T876" s="825"/>
      <c r="U876" s="825"/>
      <c r="V876" s="825"/>
      <c r="W876" s="825"/>
      <c r="X876" s="825"/>
    </row>
    <row r="877" customFormat="false" ht="13" hidden="false" customHeight="false" outlineLevel="0" collapsed="false">
      <c r="E877" s="135"/>
      <c r="G877" s="858" t="s">
        <v>614</v>
      </c>
      <c r="H877" s="858" t="s">
        <v>1725</v>
      </c>
      <c r="J877" s="826"/>
      <c r="K877" s="826"/>
      <c r="L877" s="826"/>
      <c r="T877" s="825"/>
      <c r="U877" s="825"/>
      <c r="V877" s="825"/>
      <c r="W877" s="825"/>
      <c r="X877" s="825"/>
    </row>
    <row r="878" customFormat="false" ht="13" hidden="false" customHeight="false" outlineLevel="0" collapsed="false">
      <c r="E878" s="135"/>
      <c r="G878" s="858" t="s">
        <v>614</v>
      </c>
      <c r="H878" s="858" t="s">
        <v>1726</v>
      </c>
      <c r="J878" s="826"/>
      <c r="K878" s="826"/>
      <c r="L878" s="826"/>
      <c r="T878" s="825"/>
      <c r="U878" s="825"/>
      <c r="V878" s="825"/>
      <c r="W878" s="825"/>
      <c r="X878" s="825"/>
    </row>
    <row r="879" customFormat="false" ht="13" hidden="false" customHeight="false" outlineLevel="0" collapsed="false">
      <c r="E879" s="135"/>
      <c r="G879" s="858" t="s">
        <v>614</v>
      </c>
      <c r="H879" s="858" t="s">
        <v>1727</v>
      </c>
      <c r="J879" s="826"/>
      <c r="K879" s="826"/>
      <c r="L879" s="826"/>
      <c r="T879" s="825"/>
      <c r="U879" s="825"/>
      <c r="V879" s="825"/>
      <c r="W879" s="825"/>
      <c r="X879" s="825"/>
    </row>
    <row r="880" customFormat="false" ht="13" hidden="false" customHeight="false" outlineLevel="0" collapsed="false">
      <c r="E880" s="135"/>
      <c r="G880" s="858" t="s">
        <v>614</v>
      </c>
      <c r="H880" s="858" t="s">
        <v>1728</v>
      </c>
      <c r="J880" s="826"/>
      <c r="K880" s="826"/>
      <c r="L880" s="826"/>
      <c r="T880" s="825"/>
      <c r="U880" s="825"/>
      <c r="V880" s="825"/>
      <c r="W880" s="825"/>
      <c r="X880" s="825"/>
    </row>
    <row r="881" customFormat="false" ht="13" hidden="false" customHeight="false" outlineLevel="0" collapsed="false">
      <c r="E881" s="135"/>
      <c r="G881" s="858" t="s">
        <v>614</v>
      </c>
      <c r="H881" s="858" t="s">
        <v>1729</v>
      </c>
      <c r="J881" s="826"/>
      <c r="K881" s="826"/>
      <c r="L881" s="826"/>
      <c r="T881" s="825"/>
      <c r="U881" s="825"/>
      <c r="V881" s="825"/>
      <c r="W881" s="825"/>
      <c r="X881" s="825"/>
    </row>
    <row r="882" customFormat="false" ht="13" hidden="false" customHeight="false" outlineLevel="0" collapsed="false">
      <c r="E882" s="135"/>
      <c r="G882" s="858" t="s">
        <v>614</v>
      </c>
      <c r="H882" s="858" t="s">
        <v>1730</v>
      </c>
      <c r="J882" s="826"/>
      <c r="K882" s="826"/>
      <c r="L882" s="826"/>
      <c r="T882" s="825"/>
      <c r="U882" s="825"/>
      <c r="V882" s="825"/>
      <c r="W882" s="825"/>
      <c r="X882" s="825"/>
    </row>
    <row r="883" customFormat="false" ht="13" hidden="false" customHeight="false" outlineLevel="0" collapsed="false">
      <c r="E883" s="135"/>
      <c r="G883" s="858" t="s">
        <v>614</v>
      </c>
      <c r="H883" s="858" t="s">
        <v>1731</v>
      </c>
      <c r="J883" s="826"/>
      <c r="K883" s="826"/>
      <c r="L883" s="826"/>
      <c r="T883" s="825"/>
      <c r="U883" s="825"/>
      <c r="V883" s="825"/>
      <c r="W883" s="825"/>
      <c r="X883" s="825"/>
    </row>
    <row r="884" customFormat="false" ht="13" hidden="false" customHeight="false" outlineLevel="0" collapsed="false">
      <c r="E884" s="135"/>
      <c r="G884" s="858" t="s">
        <v>614</v>
      </c>
      <c r="H884" s="858" t="s">
        <v>1732</v>
      </c>
      <c r="J884" s="826"/>
      <c r="K884" s="826"/>
      <c r="L884" s="826"/>
      <c r="T884" s="825"/>
      <c r="U884" s="825"/>
      <c r="V884" s="825"/>
      <c r="W884" s="825"/>
      <c r="X884" s="825"/>
    </row>
    <row r="885" customFormat="false" ht="13" hidden="false" customHeight="false" outlineLevel="0" collapsed="false">
      <c r="E885" s="135"/>
      <c r="G885" s="858" t="s">
        <v>614</v>
      </c>
      <c r="H885" s="858" t="s">
        <v>1733</v>
      </c>
      <c r="J885" s="826"/>
      <c r="K885" s="826"/>
      <c r="L885" s="826"/>
      <c r="T885" s="825"/>
      <c r="U885" s="825"/>
      <c r="V885" s="825"/>
      <c r="W885" s="825"/>
      <c r="X885" s="825"/>
    </row>
    <row r="886" customFormat="false" ht="13" hidden="false" customHeight="false" outlineLevel="0" collapsed="false">
      <c r="E886" s="135"/>
      <c r="G886" s="858" t="s">
        <v>614</v>
      </c>
      <c r="H886" s="858" t="s">
        <v>1734</v>
      </c>
      <c r="J886" s="826"/>
      <c r="K886" s="826"/>
      <c r="L886" s="826"/>
      <c r="T886" s="825"/>
      <c r="U886" s="825"/>
      <c r="V886" s="825"/>
      <c r="W886" s="825"/>
      <c r="X886" s="825"/>
    </row>
    <row r="887" customFormat="false" ht="13" hidden="false" customHeight="false" outlineLevel="0" collapsed="false">
      <c r="E887" s="135"/>
      <c r="G887" s="858" t="s">
        <v>614</v>
      </c>
      <c r="H887" s="858" t="s">
        <v>1735</v>
      </c>
      <c r="J887" s="826"/>
      <c r="K887" s="826"/>
      <c r="L887" s="826"/>
      <c r="T887" s="825"/>
      <c r="U887" s="825"/>
      <c r="V887" s="825"/>
      <c r="W887" s="825"/>
      <c r="X887" s="825"/>
    </row>
    <row r="888" customFormat="false" ht="13" hidden="false" customHeight="false" outlineLevel="0" collapsed="false">
      <c r="E888" s="135"/>
      <c r="G888" s="858" t="s">
        <v>614</v>
      </c>
      <c r="H888" s="858" t="s">
        <v>1736</v>
      </c>
      <c r="J888" s="826"/>
      <c r="K888" s="826"/>
      <c r="L888" s="826"/>
      <c r="T888" s="825"/>
      <c r="U888" s="825"/>
      <c r="V888" s="825"/>
      <c r="W888" s="825"/>
      <c r="X888" s="825"/>
    </row>
    <row r="889" customFormat="false" ht="13" hidden="false" customHeight="false" outlineLevel="0" collapsed="false">
      <c r="E889" s="135"/>
      <c r="G889" s="858" t="s">
        <v>614</v>
      </c>
      <c r="H889" s="858" t="s">
        <v>1737</v>
      </c>
      <c r="J889" s="826"/>
      <c r="K889" s="826"/>
      <c r="L889" s="826"/>
      <c r="T889" s="825"/>
      <c r="U889" s="825"/>
      <c r="V889" s="825"/>
      <c r="W889" s="825"/>
      <c r="X889" s="825"/>
    </row>
    <row r="890" customFormat="false" ht="13" hidden="false" customHeight="false" outlineLevel="0" collapsed="false">
      <c r="E890" s="135"/>
      <c r="G890" s="858" t="s">
        <v>614</v>
      </c>
      <c r="H890" s="858" t="s">
        <v>1738</v>
      </c>
      <c r="J890" s="826"/>
      <c r="K890" s="826"/>
      <c r="L890" s="826"/>
      <c r="T890" s="825"/>
      <c r="U890" s="825"/>
      <c r="V890" s="825"/>
      <c r="W890" s="825"/>
      <c r="X890" s="825"/>
    </row>
    <row r="891" customFormat="false" ht="13" hidden="false" customHeight="false" outlineLevel="0" collapsed="false">
      <c r="E891" s="135"/>
      <c r="G891" s="858" t="s">
        <v>614</v>
      </c>
      <c r="H891" s="858" t="s">
        <v>1739</v>
      </c>
      <c r="J891" s="826"/>
      <c r="K891" s="826"/>
      <c r="L891" s="826"/>
      <c r="T891" s="825"/>
      <c r="U891" s="825"/>
      <c r="V891" s="825"/>
      <c r="W891" s="825"/>
      <c r="X891" s="825"/>
    </row>
    <row r="892" customFormat="false" ht="13" hidden="false" customHeight="false" outlineLevel="0" collapsed="false">
      <c r="E892" s="135"/>
      <c r="G892" s="858" t="s">
        <v>614</v>
      </c>
      <c r="H892" s="858" t="s">
        <v>1740</v>
      </c>
      <c r="J892" s="826"/>
      <c r="K892" s="826"/>
      <c r="L892" s="826"/>
      <c r="T892" s="825"/>
      <c r="U892" s="825"/>
      <c r="V892" s="825"/>
      <c r="W892" s="825"/>
      <c r="X892" s="825"/>
    </row>
    <row r="893" customFormat="false" ht="13" hidden="false" customHeight="false" outlineLevel="0" collapsed="false">
      <c r="E893" s="135"/>
      <c r="G893" s="858" t="s">
        <v>614</v>
      </c>
      <c r="H893" s="858" t="s">
        <v>1741</v>
      </c>
      <c r="J893" s="826"/>
      <c r="K893" s="826"/>
      <c r="L893" s="826"/>
      <c r="T893" s="825"/>
      <c r="U893" s="825"/>
      <c r="V893" s="825"/>
      <c r="W893" s="825"/>
      <c r="X893" s="825"/>
    </row>
    <row r="894" customFormat="false" ht="13" hidden="false" customHeight="false" outlineLevel="0" collapsed="false">
      <c r="E894" s="135"/>
      <c r="G894" s="858" t="s">
        <v>614</v>
      </c>
      <c r="H894" s="858" t="s">
        <v>1742</v>
      </c>
      <c r="J894" s="826"/>
      <c r="K894" s="826"/>
      <c r="L894" s="826"/>
      <c r="T894" s="825"/>
      <c r="U894" s="825"/>
      <c r="V894" s="825"/>
      <c r="W894" s="825"/>
      <c r="X894" s="825"/>
    </row>
    <row r="895" customFormat="false" ht="13" hidden="false" customHeight="false" outlineLevel="0" collapsed="false">
      <c r="E895" s="135"/>
      <c r="G895" s="858" t="s">
        <v>614</v>
      </c>
      <c r="H895" s="858" t="s">
        <v>1743</v>
      </c>
      <c r="J895" s="826"/>
      <c r="K895" s="826"/>
      <c r="L895" s="826"/>
      <c r="T895" s="825"/>
      <c r="U895" s="825"/>
      <c r="V895" s="825"/>
      <c r="W895" s="825"/>
      <c r="X895" s="825"/>
    </row>
    <row r="896" customFormat="false" ht="13" hidden="false" customHeight="false" outlineLevel="0" collapsed="false">
      <c r="E896" s="135"/>
      <c r="G896" s="858" t="s">
        <v>614</v>
      </c>
      <c r="H896" s="858" t="s">
        <v>1744</v>
      </c>
      <c r="J896" s="826"/>
      <c r="K896" s="826"/>
      <c r="L896" s="826"/>
      <c r="T896" s="825"/>
      <c r="U896" s="825"/>
      <c r="V896" s="825"/>
      <c r="W896" s="825"/>
      <c r="X896" s="825"/>
    </row>
    <row r="897" customFormat="false" ht="13" hidden="false" customHeight="false" outlineLevel="0" collapsed="false">
      <c r="E897" s="135"/>
      <c r="G897" s="858" t="s">
        <v>614</v>
      </c>
      <c r="H897" s="858" t="s">
        <v>1745</v>
      </c>
      <c r="J897" s="826"/>
      <c r="K897" s="826"/>
      <c r="L897" s="826"/>
      <c r="T897" s="825"/>
      <c r="U897" s="825"/>
      <c r="V897" s="825"/>
      <c r="W897" s="825"/>
      <c r="X897" s="825"/>
    </row>
    <row r="898" customFormat="false" ht="13" hidden="false" customHeight="false" outlineLevel="0" collapsed="false">
      <c r="E898" s="135"/>
      <c r="G898" s="858" t="s">
        <v>614</v>
      </c>
      <c r="H898" s="858" t="s">
        <v>1746</v>
      </c>
      <c r="J898" s="826"/>
      <c r="K898" s="826"/>
      <c r="L898" s="826"/>
      <c r="T898" s="825"/>
      <c r="U898" s="825"/>
      <c r="V898" s="825"/>
      <c r="W898" s="825"/>
      <c r="X898" s="825"/>
    </row>
    <row r="899" customFormat="false" ht="13" hidden="false" customHeight="false" outlineLevel="0" collapsed="false">
      <c r="E899" s="135"/>
      <c r="G899" s="858" t="s">
        <v>614</v>
      </c>
      <c r="H899" s="858" t="s">
        <v>1747</v>
      </c>
      <c r="J899" s="826"/>
      <c r="K899" s="826"/>
      <c r="L899" s="826"/>
      <c r="T899" s="825"/>
      <c r="U899" s="825"/>
      <c r="V899" s="825"/>
      <c r="W899" s="825"/>
      <c r="X899" s="825"/>
    </row>
    <row r="900" customFormat="false" ht="13" hidden="false" customHeight="false" outlineLevel="0" collapsed="false">
      <c r="E900" s="135"/>
      <c r="G900" s="858" t="s">
        <v>614</v>
      </c>
      <c r="H900" s="858" t="s">
        <v>1748</v>
      </c>
      <c r="J900" s="826"/>
      <c r="K900" s="826"/>
      <c r="L900" s="826"/>
      <c r="T900" s="825"/>
      <c r="U900" s="825"/>
      <c r="V900" s="825"/>
      <c r="W900" s="825"/>
      <c r="X900" s="825"/>
    </row>
    <row r="901" customFormat="false" ht="13" hidden="false" customHeight="false" outlineLevel="0" collapsed="false">
      <c r="E901" s="135"/>
      <c r="G901" s="858" t="s">
        <v>614</v>
      </c>
      <c r="H901" s="858" t="s">
        <v>1749</v>
      </c>
      <c r="J901" s="826"/>
      <c r="K901" s="826"/>
      <c r="L901" s="826"/>
      <c r="T901" s="825"/>
      <c r="U901" s="825"/>
      <c r="V901" s="825"/>
      <c r="W901" s="825"/>
      <c r="X901" s="825"/>
    </row>
    <row r="902" customFormat="false" ht="13" hidden="false" customHeight="false" outlineLevel="0" collapsed="false">
      <c r="E902" s="135"/>
      <c r="G902" s="858" t="s">
        <v>614</v>
      </c>
      <c r="H902" s="858" t="s">
        <v>964</v>
      </c>
      <c r="J902" s="826"/>
      <c r="K902" s="826"/>
      <c r="L902" s="826"/>
      <c r="T902" s="825"/>
      <c r="U902" s="825"/>
      <c r="V902" s="825"/>
      <c r="W902" s="825"/>
      <c r="X902" s="825"/>
    </row>
    <row r="903" customFormat="false" ht="13" hidden="false" customHeight="false" outlineLevel="0" collapsed="false">
      <c r="E903" s="135"/>
      <c r="G903" s="858" t="s">
        <v>614</v>
      </c>
      <c r="H903" s="858" t="s">
        <v>1750</v>
      </c>
      <c r="J903" s="826"/>
      <c r="K903" s="826"/>
      <c r="L903" s="826"/>
      <c r="T903" s="825"/>
      <c r="U903" s="825"/>
      <c r="V903" s="825"/>
      <c r="W903" s="825"/>
      <c r="X903" s="825"/>
    </row>
    <row r="904" customFormat="false" ht="13" hidden="false" customHeight="false" outlineLevel="0" collapsed="false">
      <c r="E904" s="135"/>
      <c r="G904" s="858" t="s">
        <v>614</v>
      </c>
      <c r="H904" s="858" t="s">
        <v>1751</v>
      </c>
      <c r="J904" s="826"/>
      <c r="K904" s="826"/>
      <c r="L904" s="826"/>
      <c r="T904" s="825"/>
      <c r="U904" s="825"/>
      <c r="V904" s="825"/>
      <c r="W904" s="825"/>
      <c r="X904" s="825"/>
    </row>
    <row r="905" customFormat="false" ht="13" hidden="false" customHeight="false" outlineLevel="0" collapsed="false">
      <c r="E905" s="135"/>
      <c r="G905" s="858" t="s">
        <v>614</v>
      </c>
      <c r="H905" s="858" t="s">
        <v>1752</v>
      </c>
      <c r="J905" s="826"/>
      <c r="K905" s="826"/>
      <c r="L905" s="826"/>
      <c r="T905" s="825"/>
      <c r="U905" s="825"/>
      <c r="V905" s="825"/>
      <c r="W905" s="825"/>
      <c r="X905" s="825"/>
    </row>
    <row r="906" customFormat="false" ht="13" hidden="false" customHeight="false" outlineLevel="0" collapsed="false">
      <c r="E906" s="135"/>
      <c r="G906" s="858" t="s">
        <v>614</v>
      </c>
      <c r="H906" s="858" t="s">
        <v>1753</v>
      </c>
      <c r="J906" s="826"/>
      <c r="K906" s="826"/>
      <c r="L906" s="826"/>
      <c r="T906" s="825"/>
      <c r="U906" s="825"/>
      <c r="V906" s="825"/>
      <c r="W906" s="825"/>
      <c r="X906" s="825"/>
    </row>
    <row r="907" customFormat="false" ht="13" hidden="false" customHeight="false" outlineLevel="0" collapsed="false">
      <c r="E907" s="135"/>
      <c r="G907" s="858" t="s">
        <v>614</v>
      </c>
      <c r="H907" s="858" t="s">
        <v>1754</v>
      </c>
      <c r="J907" s="826"/>
      <c r="K907" s="826"/>
      <c r="L907" s="826"/>
      <c r="T907" s="825"/>
      <c r="U907" s="825"/>
      <c r="V907" s="825"/>
      <c r="W907" s="825"/>
      <c r="X907" s="825"/>
    </row>
    <row r="908" customFormat="false" ht="13" hidden="false" customHeight="false" outlineLevel="0" collapsed="false">
      <c r="E908" s="135"/>
      <c r="G908" s="858" t="s">
        <v>614</v>
      </c>
      <c r="H908" s="858" t="s">
        <v>1532</v>
      </c>
      <c r="J908" s="826"/>
      <c r="K908" s="826"/>
      <c r="L908" s="826"/>
      <c r="T908" s="825"/>
      <c r="U908" s="825"/>
      <c r="V908" s="825"/>
      <c r="W908" s="825"/>
      <c r="X908" s="825"/>
    </row>
    <row r="909" customFormat="false" ht="13" hidden="false" customHeight="false" outlineLevel="0" collapsed="false">
      <c r="E909" s="135"/>
      <c r="G909" s="858" t="s">
        <v>614</v>
      </c>
      <c r="H909" s="858" t="s">
        <v>1755</v>
      </c>
      <c r="J909" s="826"/>
      <c r="K909" s="826"/>
      <c r="L909" s="826"/>
      <c r="T909" s="825"/>
      <c r="U909" s="825"/>
      <c r="V909" s="825"/>
      <c r="W909" s="825"/>
      <c r="X909" s="825"/>
    </row>
    <row r="910" customFormat="false" ht="13" hidden="false" customHeight="false" outlineLevel="0" collapsed="false">
      <c r="E910" s="135"/>
      <c r="G910" s="858" t="s">
        <v>614</v>
      </c>
      <c r="H910" s="858" t="s">
        <v>1756</v>
      </c>
      <c r="J910" s="826"/>
      <c r="K910" s="826"/>
      <c r="L910" s="826"/>
      <c r="T910" s="825"/>
      <c r="U910" s="825"/>
      <c r="V910" s="825"/>
      <c r="W910" s="825"/>
      <c r="X910" s="825"/>
    </row>
    <row r="911" customFormat="false" ht="13" hidden="false" customHeight="false" outlineLevel="0" collapsed="false">
      <c r="E911" s="135"/>
      <c r="G911" s="858" t="s">
        <v>614</v>
      </c>
      <c r="H911" s="858" t="s">
        <v>1757</v>
      </c>
      <c r="J911" s="826"/>
      <c r="K911" s="826"/>
      <c r="L911" s="826"/>
      <c r="T911" s="825"/>
      <c r="U911" s="825"/>
      <c r="V911" s="825"/>
      <c r="W911" s="825"/>
      <c r="X911" s="825"/>
    </row>
    <row r="912" customFormat="false" ht="13" hidden="false" customHeight="false" outlineLevel="0" collapsed="false">
      <c r="E912" s="135"/>
      <c r="G912" s="858" t="s">
        <v>614</v>
      </c>
      <c r="H912" s="858" t="s">
        <v>1758</v>
      </c>
      <c r="J912" s="826"/>
      <c r="K912" s="826"/>
      <c r="L912" s="826"/>
      <c r="T912" s="825"/>
      <c r="U912" s="825"/>
      <c r="V912" s="825"/>
      <c r="W912" s="825"/>
      <c r="X912" s="825"/>
    </row>
    <row r="913" customFormat="false" ht="13" hidden="false" customHeight="false" outlineLevel="0" collapsed="false">
      <c r="E913" s="135"/>
      <c r="G913" s="858" t="s">
        <v>614</v>
      </c>
      <c r="H913" s="858" t="s">
        <v>1759</v>
      </c>
      <c r="J913" s="826"/>
      <c r="K913" s="826"/>
      <c r="L913" s="826"/>
      <c r="T913" s="825"/>
      <c r="U913" s="825"/>
      <c r="V913" s="825"/>
      <c r="W913" s="825"/>
      <c r="X913" s="825"/>
    </row>
    <row r="914" customFormat="false" ht="13" hidden="false" customHeight="false" outlineLevel="0" collapsed="false">
      <c r="E914" s="135"/>
      <c r="G914" s="858" t="s">
        <v>614</v>
      </c>
      <c r="H914" s="858" t="s">
        <v>1760</v>
      </c>
      <c r="J914" s="826"/>
      <c r="K914" s="826"/>
      <c r="L914" s="826"/>
      <c r="T914" s="825"/>
      <c r="U914" s="825"/>
      <c r="V914" s="825"/>
      <c r="W914" s="825"/>
      <c r="X914" s="825"/>
    </row>
    <row r="915" customFormat="false" ht="13" hidden="false" customHeight="false" outlineLevel="0" collapsed="false">
      <c r="E915" s="135"/>
      <c r="G915" s="858" t="s">
        <v>614</v>
      </c>
      <c r="H915" s="858" t="s">
        <v>1761</v>
      </c>
      <c r="J915" s="826"/>
      <c r="K915" s="826"/>
      <c r="L915" s="826"/>
      <c r="T915" s="825"/>
      <c r="U915" s="825"/>
      <c r="V915" s="825"/>
      <c r="W915" s="825"/>
      <c r="X915" s="825"/>
    </row>
    <row r="916" customFormat="false" ht="13" hidden="false" customHeight="false" outlineLevel="0" collapsed="false">
      <c r="E916" s="135"/>
      <c r="G916" s="858" t="s">
        <v>618</v>
      </c>
      <c r="H916" s="858" t="s">
        <v>1030</v>
      </c>
      <c r="J916" s="826"/>
      <c r="K916" s="826"/>
      <c r="L916" s="826"/>
      <c r="T916" s="825"/>
      <c r="U916" s="825"/>
      <c r="V916" s="825"/>
      <c r="W916" s="825"/>
      <c r="X916" s="825"/>
    </row>
    <row r="917" customFormat="false" ht="13" hidden="false" customHeight="false" outlineLevel="0" collapsed="false">
      <c r="E917" s="135"/>
      <c r="G917" s="858" t="s">
        <v>618</v>
      </c>
      <c r="H917" s="858" t="s">
        <v>1304</v>
      </c>
      <c r="J917" s="826"/>
      <c r="K917" s="826"/>
      <c r="L917" s="826"/>
      <c r="T917" s="825"/>
      <c r="U917" s="825"/>
      <c r="V917" s="825"/>
      <c r="W917" s="825"/>
      <c r="X917" s="825"/>
    </row>
    <row r="918" customFormat="false" ht="13" hidden="false" customHeight="false" outlineLevel="0" collapsed="false">
      <c r="E918" s="135"/>
      <c r="G918" s="858" t="s">
        <v>618</v>
      </c>
      <c r="H918" s="858" t="s">
        <v>1762</v>
      </c>
      <c r="J918" s="826"/>
      <c r="K918" s="826"/>
      <c r="L918" s="826"/>
      <c r="T918" s="825"/>
      <c r="U918" s="825"/>
      <c r="V918" s="825"/>
      <c r="W918" s="825"/>
      <c r="X918" s="825"/>
    </row>
    <row r="919" customFormat="false" ht="13" hidden="false" customHeight="false" outlineLevel="0" collapsed="false">
      <c r="E919" s="135"/>
      <c r="G919" s="858" t="s">
        <v>618</v>
      </c>
      <c r="H919" s="858" t="s">
        <v>1306</v>
      </c>
      <c r="J919" s="826"/>
      <c r="K919" s="826"/>
      <c r="L919" s="826"/>
      <c r="T919" s="825"/>
      <c r="U919" s="825"/>
      <c r="V919" s="825"/>
      <c r="W919" s="825"/>
      <c r="X919" s="825"/>
    </row>
    <row r="920" customFormat="false" ht="13" hidden="false" customHeight="false" outlineLevel="0" collapsed="false">
      <c r="E920" s="135"/>
      <c r="G920" s="858" t="s">
        <v>618</v>
      </c>
      <c r="H920" s="858" t="s">
        <v>1763</v>
      </c>
      <c r="J920" s="826"/>
      <c r="K920" s="826"/>
      <c r="L920" s="826"/>
      <c r="T920" s="825"/>
      <c r="U920" s="825"/>
      <c r="V920" s="825"/>
      <c r="W920" s="825"/>
      <c r="X920" s="825"/>
    </row>
    <row r="921" customFormat="false" ht="13" hidden="false" customHeight="false" outlineLevel="0" collapsed="false">
      <c r="E921" s="135"/>
      <c r="G921" s="858" t="s">
        <v>618</v>
      </c>
      <c r="H921" s="858" t="s">
        <v>1764</v>
      </c>
      <c r="J921" s="826"/>
      <c r="K921" s="826"/>
      <c r="L921" s="826"/>
      <c r="T921" s="825"/>
      <c r="U921" s="825"/>
      <c r="V921" s="825"/>
      <c r="W921" s="825"/>
      <c r="X921" s="825"/>
    </row>
    <row r="922" customFormat="false" ht="13" hidden="false" customHeight="false" outlineLevel="0" collapsed="false">
      <c r="E922" s="135"/>
      <c r="G922" s="858" t="s">
        <v>618</v>
      </c>
      <c r="H922" s="858" t="s">
        <v>1765</v>
      </c>
      <c r="J922" s="826"/>
      <c r="K922" s="826"/>
      <c r="L922" s="826"/>
      <c r="T922" s="825"/>
      <c r="U922" s="825"/>
      <c r="V922" s="825"/>
      <c r="W922" s="825"/>
      <c r="X922" s="825"/>
    </row>
    <row r="923" customFormat="false" ht="13" hidden="false" customHeight="false" outlineLevel="0" collapsed="false">
      <c r="E923" s="135"/>
      <c r="G923" s="858" t="s">
        <v>618</v>
      </c>
      <c r="H923" s="858" t="s">
        <v>1766</v>
      </c>
      <c r="J923" s="826"/>
      <c r="K923" s="826"/>
      <c r="L923" s="826"/>
      <c r="T923" s="825"/>
      <c r="U923" s="825"/>
      <c r="V923" s="825"/>
      <c r="W923" s="825"/>
      <c r="X923" s="825"/>
    </row>
    <row r="924" customFormat="false" ht="13" hidden="false" customHeight="false" outlineLevel="0" collapsed="false">
      <c r="E924" s="135"/>
      <c r="G924" s="858" t="s">
        <v>618</v>
      </c>
      <c r="H924" s="858" t="s">
        <v>1767</v>
      </c>
      <c r="J924" s="826"/>
      <c r="K924" s="826"/>
      <c r="L924" s="826"/>
      <c r="T924" s="825"/>
      <c r="U924" s="825"/>
      <c r="V924" s="825"/>
      <c r="W924" s="825"/>
      <c r="X924" s="825"/>
    </row>
    <row r="925" customFormat="false" ht="13" hidden="false" customHeight="false" outlineLevel="0" collapsed="false">
      <c r="E925" s="135"/>
      <c r="G925" s="858" t="s">
        <v>618</v>
      </c>
      <c r="H925" s="858" t="s">
        <v>1768</v>
      </c>
      <c r="J925" s="826"/>
      <c r="K925" s="826"/>
      <c r="L925" s="826"/>
      <c r="T925" s="825"/>
      <c r="U925" s="825"/>
      <c r="V925" s="825"/>
      <c r="W925" s="825"/>
      <c r="X925" s="825"/>
    </row>
    <row r="926" customFormat="false" ht="13" hidden="false" customHeight="false" outlineLevel="0" collapsed="false">
      <c r="E926" s="135"/>
      <c r="G926" s="858" t="s">
        <v>618</v>
      </c>
      <c r="H926" s="858" t="s">
        <v>1769</v>
      </c>
      <c r="J926" s="826"/>
      <c r="K926" s="826"/>
      <c r="L926" s="826"/>
      <c r="T926" s="825"/>
      <c r="U926" s="825"/>
      <c r="V926" s="825"/>
      <c r="W926" s="825"/>
      <c r="X926" s="825"/>
    </row>
    <row r="927" customFormat="false" ht="13" hidden="false" customHeight="false" outlineLevel="0" collapsed="false">
      <c r="E927" s="135"/>
      <c r="G927" s="858" t="s">
        <v>618</v>
      </c>
      <c r="H927" s="858" t="s">
        <v>1770</v>
      </c>
      <c r="J927" s="826"/>
      <c r="K927" s="826"/>
      <c r="L927" s="826"/>
      <c r="T927" s="825"/>
      <c r="U927" s="825"/>
      <c r="V927" s="825"/>
      <c r="W927" s="825"/>
      <c r="X927" s="825"/>
    </row>
    <row r="928" customFormat="false" ht="13" hidden="false" customHeight="false" outlineLevel="0" collapsed="false">
      <c r="E928" s="135"/>
      <c r="G928" s="858" t="s">
        <v>618</v>
      </c>
      <c r="H928" s="858" t="s">
        <v>1308</v>
      </c>
      <c r="J928" s="826"/>
      <c r="K928" s="826"/>
      <c r="L928" s="826"/>
      <c r="T928" s="825"/>
      <c r="U928" s="825"/>
      <c r="V928" s="825"/>
      <c r="W928" s="825"/>
      <c r="X928" s="825"/>
    </row>
    <row r="929" customFormat="false" ht="13" hidden="false" customHeight="false" outlineLevel="0" collapsed="false">
      <c r="E929" s="135"/>
      <c r="G929" s="858" t="s">
        <v>618</v>
      </c>
      <c r="H929" s="858" t="s">
        <v>1310</v>
      </c>
      <c r="J929" s="826"/>
      <c r="K929" s="826"/>
      <c r="L929" s="826"/>
      <c r="T929" s="825"/>
      <c r="U929" s="825"/>
      <c r="V929" s="825"/>
      <c r="W929" s="825"/>
      <c r="X929" s="825"/>
    </row>
    <row r="930" customFormat="false" ht="13" hidden="false" customHeight="false" outlineLevel="0" collapsed="false">
      <c r="E930" s="135"/>
      <c r="G930" s="858" t="s">
        <v>618</v>
      </c>
      <c r="H930" s="858" t="s">
        <v>1771</v>
      </c>
      <c r="J930" s="826"/>
      <c r="K930" s="826"/>
      <c r="L930" s="826"/>
      <c r="T930" s="825"/>
      <c r="U930" s="825"/>
      <c r="V930" s="825"/>
      <c r="W930" s="825"/>
      <c r="X930" s="825"/>
    </row>
    <row r="931" customFormat="false" ht="13" hidden="false" customHeight="false" outlineLevel="0" collapsed="false">
      <c r="E931" s="135"/>
      <c r="G931" s="858" t="s">
        <v>618</v>
      </c>
      <c r="H931" s="858" t="s">
        <v>1772</v>
      </c>
      <c r="J931" s="826"/>
      <c r="K931" s="826"/>
      <c r="L931" s="826"/>
      <c r="T931" s="825"/>
      <c r="U931" s="825"/>
      <c r="V931" s="825"/>
      <c r="W931" s="825"/>
      <c r="X931" s="825"/>
    </row>
    <row r="932" customFormat="false" ht="13" hidden="false" customHeight="false" outlineLevel="0" collapsed="false">
      <c r="E932" s="135"/>
      <c r="G932" s="858" t="s">
        <v>618</v>
      </c>
      <c r="H932" s="858" t="s">
        <v>1773</v>
      </c>
      <c r="J932" s="826"/>
      <c r="K932" s="826"/>
      <c r="L932" s="826"/>
      <c r="T932" s="825"/>
      <c r="U932" s="825"/>
      <c r="V932" s="825"/>
      <c r="W932" s="825"/>
      <c r="X932" s="825"/>
    </row>
    <row r="933" customFormat="false" ht="13" hidden="false" customHeight="false" outlineLevel="0" collapsed="false">
      <c r="E933" s="135"/>
      <c r="G933" s="858" t="s">
        <v>618</v>
      </c>
      <c r="H933" s="858" t="s">
        <v>1774</v>
      </c>
      <c r="J933" s="826"/>
      <c r="K933" s="826"/>
      <c r="L933" s="826"/>
      <c r="T933" s="825"/>
      <c r="U933" s="825"/>
      <c r="V933" s="825"/>
      <c r="W933" s="825"/>
      <c r="X933" s="825"/>
    </row>
    <row r="934" customFormat="false" ht="13" hidden="false" customHeight="false" outlineLevel="0" collapsed="false">
      <c r="E934" s="135"/>
      <c r="G934" s="858" t="s">
        <v>618</v>
      </c>
      <c r="H934" s="858" t="s">
        <v>1775</v>
      </c>
      <c r="J934" s="826"/>
      <c r="K934" s="826"/>
      <c r="L934" s="826"/>
      <c r="T934" s="825"/>
      <c r="U934" s="825"/>
      <c r="V934" s="825"/>
      <c r="W934" s="825"/>
      <c r="X934" s="825"/>
    </row>
    <row r="935" customFormat="false" ht="13" hidden="false" customHeight="false" outlineLevel="0" collapsed="false">
      <c r="E935" s="135"/>
      <c r="G935" s="858" t="s">
        <v>618</v>
      </c>
      <c r="H935" s="858" t="s">
        <v>1776</v>
      </c>
      <c r="J935" s="826"/>
      <c r="K935" s="826"/>
      <c r="L935" s="826"/>
      <c r="T935" s="825"/>
      <c r="U935" s="825"/>
      <c r="V935" s="825"/>
      <c r="W935" s="825"/>
      <c r="X935" s="825"/>
    </row>
    <row r="936" customFormat="false" ht="13" hidden="false" customHeight="false" outlineLevel="0" collapsed="false">
      <c r="E936" s="135"/>
      <c r="G936" s="858" t="s">
        <v>618</v>
      </c>
      <c r="H936" s="858" t="s">
        <v>1777</v>
      </c>
      <c r="J936" s="826"/>
      <c r="K936" s="826"/>
      <c r="L936" s="826"/>
      <c r="T936" s="825"/>
      <c r="U936" s="825"/>
      <c r="V936" s="825"/>
      <c r="W936" s="825"/>
      <c r="X936" s="825"/>
    </row>
    <row r="937" customFormat="false" ht="13" hidden="false" customHeight="false" outlineLevel="0" collapsed="false">
      <c r="E937" s="135"/>
      <c r="G937" s="858" t="s">
        <v>618</v>
      </c>
      <c r="H937" s="858" t="s">
        <v>1778</v>
      </c>
      <c r="J937" s="826"/>
      <c r="K937" s="826"/>
      <c r="L937" s="826"/>
      <c r="T937" s="825"/>
      <c r="U937" s="825"/>
      <c r="V937" s="825"/>
      <c r="W937" s="825"/>
      <c r="X937" s="825"/>
    </row>
    <row r="938" customFormat="false" ht="13" hidden="false" customHeight="false" outlineLevel="0" collapsed="false">
      <c r="E938" s="135"/>
      <c r="G938" s="858" t="s">
        <v>618</v>
      </c>
      <c r="H938" s="858" t="s">
        <v>1779</v>
      </c>
      <c r="J938" s="826"/>
      <c r="K938" s="826"/>
      <c r="L938" s="826"/>
      <c r="T938" s="825"/>
      <c r="U938" s="825"/>
      <c r="V938" s="825"/>
      <c r="W938" s="825"/>
      <c r="X938" s="825"/>
    </row>
    <row r="939" customFormat="false" ht="13" hidden="false" customHeight="false" outlineLevel="0" collapsed="false">
      <c r="E939" s="135"/>
      <c r="G939" s="858" t="s">
        <v>618</v>
      </c>
      <c r="H939" s="858" t="s">
        <v>1780</v>
      </c>
      <c r="J939" s="826"/>
      <c r="K939" s="826"/>
      <c r="L939" s="826"/>
      <c r="T939" s="825"/>
      <c r="U939" s="825"/>
      <c r="V939" s="825"/>
      <c r="W939" s="825"/>
      <c r="X939" s="825"/>
    </row>
    <row r="940" customFormat="false" ht="13" hidden="false" customHeight="false" outlineLevel="0" collapsed="false">
      <c r="E940" s="135"/>
      <c r="G940" s="858" t="s">
        <v>618</v>
      </c>
      <c r="H940" s="858" t="s">
        <v>1781</v>
      </c>
      <c r="J940" s="826"/>
      <c r="K940" s="826"/>
      <c r="L940" s="826"/>
      <c r="T940" s="825"/>
      <c r="U940" s="825"/>
      <c r="V940" s="825"/>
      <c r="W940" s="825"/>
      <c r="X940" s="825"/>
    </row>
    <row r="941" customFormat="false" ht="13" hidden="false" customHeight="false" outlineLevel="0" collapsed="false">
      <c r="E941" s="135"/>
      <c r="G941" s="858" t="s">
        <v>618</v>
      </c>
      <c r="H941" s="858" t="s">
        <v>1782</v>
      </c>
      <c r="J941" s="826"/>
      <c r="K941" s="826"/>
      <c r="L941" s="826"/>
      <c r="T941" s="825"/>
      <c r="U941" s="825"/>
      <c r="V941" s="825"/>
      <c r="W941" s="825"/>
      <c r="X941" s="825"/>
    </row>
    <row r="942" customFormat="false" ht="13" hidden="false" customHeight="false" outlineLevel="0" collapsed="false">
      <c r="E942" s="135"/>
      <c r="G942" s="858" t="s">
        <v>618</v>
      </c>
      <c r="H942" s="858" t="s">
        <v>1783</v>
      </c>
      <c r="J942" s="826"/>
      <c r="K942" s="826"/>
      <c r="L942" s="826"/>
      <c r="T942" s="825"/>
      <c r="U942" s="825"/>
      <c r="V942" s="825"/>
      <c r="W942" s="825"/>
      <c r="X942" s="825"/>
    </row>
    <row r="943" customFormat="false" ht="13" hidden="false" customHeight="false" outlineLevel="0" collapsed="false">
      <c r="E943" s="135"/>
      <c r="G943" s="858" t="s">
        <v>618</v>
      </c>
      <c r="H943" s="858" t="s">
        <v>1784</v>
      </c>
      <c r="J943" s="826"/>
      <c r="K943" s="826"/>
      <c r="L943" s="826"/>
      <c r="T943" s="825"/>
      <c r="U943" s="825"/>
      <c r="V943" s="825"/>
      <c r="W943" s="825"/>
      <c r="X943" s="825"/>
    </row>
    <row r="944" customFormat="false" ht="13" hidden="false" customHeight="false" outlineLevel="0" collapsed="false">
      <c r="E944" s="135"/>
      <c r="G944" s="858" t="s">
        <v>618</v>
      </c>
      <c r="H944" s="858" t="s">
        <v>1785</v>
      </c>
      <c r="J944" s="826"/>
      <c r="K944" s="826"/>
      <c r="L944" s="826"/>
      <c r="T944" s="825"/>
      <c r="U944" s="825"/>
      <c r="V944" s="825"/>
      <c r="W944" s="825"/>
      <c r="X944" s="825"/>
    </row>
    <row r="945" customFormat="false" ht="13" hidden="false" customHeight="false" outlineLevel="0" collapsed="false">
      <c r="E945" s="135"/>
      <c r="G945" s="858" t="s">
        <v>618</v>
      </c>
      <c r="H945" s="858" t="s">
        <v>1786</v>
      </c>
      <c r="J945" s="826"/>
      <c r="K945" s="826"/>
      <c r="L945" s="826"/>
      <c r="T945" s="825"/>
      <c r="U945" s="825"/>
      <c r="V945" s="825"/>
      <c r="W945" s="825"/>
      <c r="X945" s="825"/>
    </row>
    <row r="946" customFormat="false" ht="13" hidden="false" customHeight="false" outlineLevel="0" collapsed="false">
      <c r="E946" s="135"/>
      <c r="G946" s="858" t="s">
        <v>618</v>
      </c>
      <c r="H946" s="858" t="s">
        <v>1787</v>
      </c>
      <c r="J946" s="826"/>
      <c r="K946" s="826"/>
      <c r="L946" s="826"/>
      <c r="T946" s="825"/>
      <c r="U946" s="825"/>
      <c r="V946" s="825"/>
      <c r="W946" s="825"/>
      <c r="X946" s="825"/>
    </row>
    <row r="947" customFormat="false" ht="13" hidden="false" customHeight="false" outlineLevel="0" collapsed="false">
      <c r="E947" s="135"/>
      <c r="G947" s="858" t="s">
        <v>618</v>
      </c>
      <c r="H947" s="858" t="s">
        <v>964</v>
      </c>
      <c r="J947" s="826"/>
      <c r="K947" s="826"/>
      <c r="L947" s="826"/>
      <c r="T947" s="825"/>
      <c r="U947" s="825"/>
      <c r="V947" s="825"/>
      <c r="W947" s="825"/>
      <c r="X947" s="825"/>
    </row>
    <row r="948" customFormat="false" ht="13" hidden="false" customHeight="false" outlineLevel="0" collapsed="false">
      <c r="E948" s="135"/>
      <c r="G948" s="858" t="s">
        <v>618</v>
      </c>
      <c r="H948" s="858" t="s">
        <v>1788</v>
      </c>
      <c r="J948" s="826"/>
      <c r="K948" s="826"/>
      <c r="L948" s="826"/>
      <c r="T948" s="825"/>
      <c r="U948" s="825"/>
      <c r="V948" s="825"/>
      <c r="W948" s="825"/>
      <c r="X948" s="825"/>
    </row>
    <row r="949" customFormat="false" ht="13" hidden="false" customHeight="false" outlineLevel="0" collapsed="false">
      <c r="E949" s="135"/>
      <c r="G949" s="858" t="s">
        <v>618</v>
      </c>
      <c r="H949" s="858" t="s">
        <v>1789</v>
      </c>
      <c r="J949" s="826"/>
      <c r="K949" s="826"/>
      <c r="L949" s="826"/>
      <c r="T949" s="825"/>
      <c r="U949" s="825"/>
      <c r="V949" s="825"/>
      <c r="W949" s="825"/>
      <c r="X949" s="825"/>
    </row>
    <row r="950" customFormat="false" ht="13" hidden="false" customHeight="false" outlineLevel="0" collapsed="false">
      <c r="E950" s="135"/>
      <c r="G950" s="858" t="s">
        <v>618</v>
      </c>
      <c r="H950" s="858" t="s">
        <v>1790</v>
      </c>
      <c r="J950" s="826"/>
      <c r="K950" s="826"/>
      <c r="L950" s="826"/>
      <c r="T950" s="825"/>
      <c r="U950" s="825"/>
      <c r="V950" s="825"/>
      <c r="W950" s="825"/>
      <c r="X950" s="825"/>
    </row>
    <row r="951" customFormat="false" ht="13" hidden="false" customHeight="false" outlineLevel="0" collapsed="false">
      <c r="E951" s="135"/>
      <c r="G951" s="858" t="s">
        <v>618</v>
      </c>
      <c r="H951" s="858" t="s">
        <v>1791</v>
      </c>
      <c r="J951" s="826"/>
      <c r="K951" s="826"/>
      <c r="L951" s="826"/>
      <c r="T951" s="825"/>
      <c r="U951" s="825"/>
      <c r="V951" s="825"/>
      <c r="W951" s="825"/>
      <c r="X951" s="825"/>
    </row>
    <row r="952" customFormat="false" ht="13" hidden="false" customHeight="false" outlineLevel="0" collapsed="false">
      <c r="E952" s="135"/>
      <c r="G952" s="858" t="s">
        <v>618</v>
      </c>
      <c r="H952" s="858" t="s">
        <v>1792</v>
      </c>
      <c r="J952" s="826"/>
      <c r="K952" s="826"/>
      <c r="L952" s="826"/>
      <c r="T952" s="825"/>
      <c r="U952" s="825"/>
      <c r="V952" s="825"/>
      <c r="W952" s="825"/>
      <c r="X952" s="825"/>
    </row>
    <row r="953" customFormat="false" ht="13" hidden="false" customHeight="false" outlineLevel="0" collapsed="false">
      <c r="E953" s="135"/>
      <c r="G953" s="858" t="s">
        <v>618</v>
      </c>
      <c r="H953" s="858" t="s">
        <v>1793</v>
      </c>
      <c r="J953" s="826"/>
      <c r="K953" s="826"/>
      <c r="L953" s="826"/>
      <c r="T953" s="825"/>
      <c r="U953" s="825"/>
      <c r="V953" s="825"/>
      <c r="W953" s="825"/>
      <c r="X953" s="825"/>
    </row>
    <row r="954" customFormat="false" ht="13" hidden="false" customHeight="false" outlineLevel="0" collapsed="false">
      <c r="E954" s="135"/>
      <c r="G954" s="858" t="s">
        <v>618</v>
      </c>
      <c r="H954" s="858" t="s">
        <v>1794</v>
      </c>
      <c r="J954" s="826"/>
      <c r="K954" s="826"/>
      <c r="L954" s="826"/>
      <c r="T954" s="825"/>
      <c r="U954" s="825"/>
      <c r="V954" s="825"/>
      <c r="W954" s="825"/>
      <c r="X954" s="825"/>
    </row>
    <row r="955" customFormat="false" ht="13" hidden="false" customHeight="false" outlineLevel="0" collapsed="false">
      <c r="E955" s="135"/>
      <c r="G955" s="858" t="s">
        <v>618</v>
      </c>
      <c r="H955" s="858" t="s">
        <v>1795</v>
      </c>
      <c r="J955" s="826"/>
      <c r="K955" s="826"/>
      <c r="L955" s="826"/>
      <c r="T955" s="825"/>
      <c r="U955" s="825"/>
      <c r="V955" s="825"/>
      <c r="W955" s="825"/>
      <c r="X955" s="825"/>
    </row>
    <row r="956" customFormat="false" ht="13" hidden="false" customHeight="false" outlineLevel="0" collapsed="false">
      <c r="E956" s="135"/>
      <c r="G956" s="858" t="s">
        <v>618</v>
      </c>
      <c r="H956" s="858" t="s">
        <v>1796</v>
      </c>
      <c r="J956" s="826"/>
      <c r="K956" s="826"/>
      <c r="L956" s="826"/>
      <c r="T956" s="825"/>
      <c r="U956" s="825"/>
      <c r="V956" s="825"/>
      <c r="W956" s="825"/>
      <c r="X956" s="825"/>
    </row>
    <row r="957" customFormat="false" ht="13" hidden="false" customHeight="false" outlineLevel="0" collapsed="false">
      <c r="E957" s="135"/>
      <c r="G957" s="858" t="s">
        <v>618</v>
      </c>
      <c r="H957" s="858" t="s">
        <v>1797</v>
      </c>
      <c r="J957" s="826"/>
      <c r="K957" s="826"/>
      <c r="L957" s="826"/>
      <c r="T957" s="825"/>
      <c r="U957" s="825"/>
      <c r="V957" s="825"/>
      <c r="W957" s="825"/>
      <c r="X957" s="825"/>
    </row>
    <row r="958" customFormat="false" ht="13" hidden="false" customHeight="false" outlineLevel="0" collapsed="false">
      <c r="E958" s="135"/>
      <c r="G958" s="858" t="s">
        <v>622</v>
      </c>
      <c r="H958" s="858" t="s">
        <v>1032</v>
      </c>
      <c r="J958" s="826"/>
      <c r="K958" s="826"/>
      <c r="L958" s="826"/>
      <c r="T958" s="825"/>
      <c r="U958" s="825"/>
      <c r="V958" s="825"/>
      <c r="W958" s="825"/>
      <c r="X958" s="825"/>
    </row>
    <row r="959" customFormat="false" ht="13" hidden="false" customHeight="false" outlineLevel="0" collapsed="false">
      <c r="E959" s="135"/>
      <c r="G959" s="858" t="s">
        <v>622</v>
      </c>
      <c r="H959" s="858" t="s">
        <v>1312</v>
      </c>
      <c r="J959" s="826"/>
      <c r="K959" s="826"/>
      <c r="L959" s="826"/>
      <c r="T959" s="825"/>
      <c r="U959" s="825"/>
      <c r="V959" s="825"/>
      <c r="W959" s="825"/>
      <c r="X959" s="825"/>
    </row>
    <row r="960" customFormat="false" ht="13" hidden="false" customHeight="false" outlineLevel="0" collapsed="false">
      <c r="E960" s="135"/>
      <c r="G960" s="858" t="s">
        <v>622</v>
      </c>
      <c r="H960" s="858" t="s">
        <v>1314</v>
      </c>
      <c r="J960" s="826"/>
      <c r="K960" s="826"/>
      <c r="L960" s="826"/>
      <c r="T960" s="825"/>
      <c r="U960" s="825"/>
      <c r="V960" s="825"/>
      <c r="W960" s="825"/>
      <c r="X960" s="825"/>
    </row>
    <row r="961" customFormat="false" ht="13" hidden="false" customHeight="false" outlineLevel="0" collapsed="false">
      <c r="E961" s="135"/>
      <c r="G961" s="858" t="s">
        <v>622</v>
      </c>
      <c r="H961" s="858" t="s">
        <v>1798</v>
      </c>
      <c r="J961" s="826"/>
      <c r="K961" s="826"/>
      <c r="L961" s="826"/>
      <c r="T961" s="825"/>
      <c r="U961" s="825"/>
      <c r="V961" s="825"/>
      <c r="W961" s="825"/>
      <c r="X961" s="825"/>
    </row>
    <row r="962" customFormat="false" ht="13" hidden="false" customHeight="false" outlineLevel="0" collapsed="false">
      <c r="E962" s="135"/>
      <c r="G962" s="858" t="s">
        <v>622</v>
      </c>
      <c r="H962" s="858" t="s">
        <v>1316</v>
      </c>
      <c r="J962" s="826"/>
      <c r="K962" s="826"/>
      <c r="L962" s="826"/>
      <c r="T962" s="825"/>
      <c r="U962" s="825"/>
      <c r="V962" s="825"/>
      <c r="W962" s="825"/>
      <c r="X962" s="825"/>
    </row>
    <row r="963" customFormat="false" ht="13" hidden="false" customHeight="false" outlineLevel="0" collapsed="false">
      <c r="E963" s="135"/>
      <c r="G963" s="858" t="s">
        <v>622</v>
      </c>
      <c r="H963" s="858" t="s">
        <v>1318</v>
      </c>
      <c r="J963" s="826"/>
      <c r="K963" s="826"/>
      <c r="L963" s="826"/>
      <c r="T963" s="825"/>
      <c r="U963" s="825"/>
      <c r="V963" s="825"/>
      <c r="W963" s="825"/>
      <c r="X963" s="825"/>
    </row>
    <row r="964" customFormat="false" ht="13" hidden="false" customHeight="false" outlineLevel="0" collapsed="false">
      <c r="E964" s="135"/>
      <c r="G964" s="858" t="s">
        <v>622</v>
      </c>
      <c r="H964" s="858" t="s">
        <v>1799</v>
      </c>
      <c r="J964" s="826"/>
      <c r="K964" s="826"/>
      <c r="L964" s="826"/>
      <c r="T964" s="825"/>
      <c r="U964" s="825"/>
      <c r="V964" s="825"/>
      <c r="W964" s="825"/>
      <c r="X964" s="825"/>
    </row>
    <row r="965" customFormat="false" ht="13" hidden="false" customHeight="false" outlineLevel="0" collapsed="false">
      <c r="E965" s="135"/>
      <c r="G965" s="858" t="s">
        <v>622</v>
      </c>
      <c r="H965" s="858" t="s">
        <v>1320</v>
      </c>
      <c r="J965" s="826"/>
      <c r="K965" s="826"/>
      <c r="L965" s="826"/>
      <c r="T965" s="825"/>
      <c r="U965" s="825"/>
      <c r="V965" s="825"/>
      <c r="W965" s="825"/>
      <c r="X965" s="825"/>
    </row>
    <row r="966" customFormat="false" ht="13" hidden="false" customHeight="false" outlineLevel="0" collapsed="false">
      <c r="E966" s="135"/>
      <c r="G966" s="858" t="s">
        <v>622</v>
      </c>
      <c r="H966" s="858" t="s">
        <v>1322</v>
      </c>
      <c r="J966" s="826"/>
      <c r="K966" s="826"/>
      <c r="L966" s="826"/>
      <c r="T966" s="825"/>
      <c r="U966" s="825"/>
      <c r="V966" s="825"/>
      <c r="W966" s="825"/>
      <c r="X966" s="825"/>
    </row>
    <row r="967" customFormat="false" ht="13" hidden="false" customHeight="false" outlineLevel="0" collapsed="false">
      <c r="E967" s="135"/>
      <c r="G967" s="858" t="s">
        <v>622</v>
      </c>
      <c r="H967" s="858" t="s">
        <v>1324</v>
      </c>
      <c r="J967" s="826"/>
      <c r="K967" s="826"/>
      <c r="L967" s="826"/>
      <c r="T967" s="825"/>
      <c r="U967" s="825"/>
      <c r="V967" s="825"/>
      <c r="W967" s="825"/>
      <c r="X967" s="825"/>
    </row>
    <row r="968" customFormat="false" ht="13" hidden="false" customHeight="false" outlineLevel="0" collapsed="false">
      <c r="E968" s="135"/>
      <c r="G968" s="858" t="s">
        <v>622</v>
      </c>
      <c r="H968" s="858" t="s">
        <v>1326</v>
      </c>
      <c r="J968" s="826"/>
      <c r="K968" s="826"/>
      <c r="L968" s="826"/>
      <c r="T968" s="825"/>
      <c r="U968" s="825"/>
      <c r="V968" s="825"/>
      <c r="W968" s="825"/>
      <c r="X968" s="825"/>
    </row>
    <row r="969" customFormat="false" ht="13" hidden="false" customHeight="false" outlineLevel="0" collapsed="false">
      <c r="E969" s="135"/>
      <c r="G969" s="858" t="s">
        <v>622</v>
      </c>
      <c r="H969" s="858" t="s">
        <v>1328</v>
      </c>
      <c r="J969" s="826"/>
      <c r="K969" s="826"/>
      <c r="L969" s="826"/>
      <c r="T969" s="825"/>
      <c r="U969" s="825"/>
      <c r="V969" s="825"/>
      <c r="W969" s="825"/>
      <c r="X969" s="825"/>
    </row>
    <row r="970" customFormat="false" ht="13" hidden="false" customHeight="false" outlineLevel="0" collapsed="false">
      <c r="E970" s="135"/>
      <c r="G970" s="858" t="s">
        <v>622</v>
      </c>
      <c r="H970" s="858" t="s">
        <v>1330</v>
      </c>
      <c r="J970" s="826"/>
      <c r="K970" s="826"/>
      <c r="L970" s="826"/>
      <c r="T970" s="825"/>
      <c r="U970" s="825"/>
      <c r="V970" s="825"/>
      <c r="W970" s="825"/>
      <c r="X970" s="825"/>
    </row>
    <row r="971" customFormat="false" ht="13" hidden="false" customHeight="false" outlineLevel="0" collapsed="false">
      <c r="E971" s="135"/>
      <c r="G971" s="858" t="s">
        <v>622</v>
      </c>
      <c r="H971" s="858" t="s">
        <v>1332</v>
      </c>
      <c r="J971" s="826"/>
      <c r="K971" s="826"/>
      <c r="L971" s="826"/>
      <c r="T971" s="825"/>
      <c r="U971" s="825"/>
      <c r="V971" s="825"/>
      <c r="W971" s="825"/>
      <c r="X971" s="825"/>
    </row>
    <row r="972" customFormat="false" ht="13" hidden="false" customHeight="false" outlineLevel="0" collapsed="false">
      <c r="E972" s="135"/>
      <c r="G972" s="858" t="s">
        <v>622</v>
      </c>
      <c r="H972" s="858" t="s">
        <v>1334</v>
      </c>
      <c r="J972" s="826"/>
      <c r="K972" s="826"/>
      <c r="L972" s="826"/>
      <c r="T972" s="825"/>
      <c r="U972" s="825"/>
      <c r="V972" s="825"/>
      <c r="W972" s="825"/>
      <c r="X972" s="825"/>
    </row>
    <row r="973" customFormat="false" ht="13" hidden="false" customHeight="false" outlineLevel="0" collapsed="false">
      <c r="E973" s="135"/>
      <c r="G973" s="858" t="s">
        <v>622</v>
      </c>
      <c r="H973" s="858" t="s">
        <v>1800</v>
      </c>
      <c r="J973" s="826"/>
      <c r="K973" s="826"/>
      <c r="L973" s="826"/>
      <c r="T973" s="825"/>
      <c r="U973" s="825"/>
      <c r="V973" s="825"/>
      <c r="W973" s="825"/>
      <c r="X973" s="825"/>
    </row>
    <row r="974" customFormat="false" ht="13" hidden="false" customHeight="false" outlineLevel="0" collapsed="false">
      <c r="E974" s="135"/>
      <c r="G974" s="858" t="s">
        <v>622</v>
      </c>
      <c r="H974" s="858" t="s">
        <v>1336</v>
      </c>
      <c r="J974" s="826"/>
      <c r="K974" s="826"/>
      <c r="L974" s="826"/>
      <c r="T974" s="825"/>
      <c r="U974" s="825"/>
      <c r="V974" s="825"/>
      <c r="W974" s="825"/>
      <c r="X974" s="825"/>
    </row>
    <row r="975" customFormat="false" ht="13" hidden="false" customHeight="false" outlineLevel="0" collapsed="false">
      <c r="E975" s="135"/>
      <c r="G975" s="858" t="s">
        <v>622</v>
      </c>
      <c r="H975" s="858" t="s">
        <v>1801</v>
      </c>
      <c r="J975" s="826"/>
      <c r="K975" s="826"/>
      <c r="L975" s="826"/>
      <c r="T975" s="825"/>
      <c r="U975" s="825"/>
      <c r="V975" s="825"/>
      <c r="W975" s="825"/>
      <c r="X975" s="825"/>
    </row>
    <row r="976" customFormat="false" ht="13" hidden="false" customHeight="false" outlineLevel="0" collapsed="false">
      <c r="E976" s="135"/>
      <c r="G976" s="858" t="s">
        <v>622</v>
      </c>
      <c r="H976" s="858" t="s">
        <v>1802</v>
      </c>
      <c r="J976" s="826"/>
      <c r="K976" s="826"/>
      <c r="L976" s="826"/>
      <c r="T976" s="825"/>
      <c r="U976" s="825"/>
      <c r="V976" s="825"/>
      <c r="W976" s="825"/>
      <c r="X976" s="825"/>
    </row>
    <row r="977" customFormat="false" ht="13" hidden="false" customHeight="false" outlineLevel="0" collapsed="false">
      <c r="E977" s="135"/>
      <c r="G977" s="858" t="s">
        <v>622</v>
      </c>
      <c r="H977" s="858" t="s">
        <v>1803</v>
      </c>
      <c r="J977" s="826"/>
      <c r="K977" s="826"/>
      <c r="L977" s="826"/>
      <c r="T977" s="825"/>
      <c r="U977" s="825"/>
      <c r="V977" s="825"/>
      <c r="W977" s="825"/>
      <c r="X977" s="825"/>
    </row>
    <row r="978" customFormat="false" ht="13" hidden="false" customHeight="false" outlineLevel="0" collapsed="false">
      <c r="E978" s="135"/>
      <c r="G978" s="858" t="s">
        <v>622</v>
      </c>
      <c r="H978" s="858" t="s">
        <v>1804</v>
      </c>
      <c r="J978" s="826"/>
      <c r="K978" s="826"/>
      <c r="L978" s="826"/>
      <c r="T978" s="825"/>
      <c r="U978" s="825"/>
      <c r="V978" s="825"/>
      <c r="W978" s="825"/>
      <c r="X978" s="825"/>
    </row>
    <row r="979" customFormat="false" ht="13" hidden="false" customHeight="false" outlineLevel="0" collapsed="false">
      <c r="E979" s="135"/>
      <c r="G979" s="858" t="s">
        <v>622</v>
      </c>
      <c r="H979" s="858" t="s">
        <v>1805</v>
      </c>
      <c r="J979" s="826"/>
      <c r="K979" s="826"/>
      <c r="L979" s="826"/>
      <c r="T979" s="825"/>
      <c r="U979" s="825"/>
      <c r="V979" s="825"/>
      <c r="W979" s="825"/>
      <c r="X979" s="825"/>
    </row>
    <row r="980" customFormat="false" ht="13" hidden="false" customHeight="false" outlineLevel="0" collapsed="false">
      <c r="E980" s="135"/>
      <c r="G980" s="858" t="s">
        <v>622</v>
      </c>
      <c r="H980" s="858" t="s">
        <v>1806</v>
      </c>
      <c r="J980" s="826"/>
      <c r="K980" s="826"/>
      <c r="L980" s="826"/>
      <c r="T980" s="825"/>
      <c r="U980" s="825"/>
      <c r="V980" s="825"/>
      <c r="W980" s="825"/>
      <c r="X980" s="825"/>
    </row>
    <row r="981" customFormat="false" ht="13" hidden="false" customHeight="false" outlineLevel="0" collapsed="false">
      <c r="E981" s="135"/>
      <c r="G981" s="858" t="s">
        <v>622</v>
      </c>
      <c r="H981" s="858" t="s">
        <v>1807</v>
      </c>
      <c r="J981" s="826"/>
      <c r="K981" s="826"/>
      <c r="L981" s="826"/>
      <c r="T981" s="825"/>
      <c r="U981" s="825"/>
      <c r="V981" s="825"/>
      <c r="W981" s="825"/>
      <c r="X981" s="825"/>
    </row>
    <row r="982" customFormat="false" ht="13" hidden="false" customHeight="false" outlineLevel="0" collapsed="false">
      <c r="E982" s="135"/>
      <c r="G982" s="858" t="s">
        <v>622</v>
      </c>
      <c r="H982" s="858" t="s">
        <v>1808</v>
      </c>
      <c r="J982" s="826"/>
      <c r="K982" s="826"/>
      <c r="L982" s="826"/>
      <c r="T982" s="825"/>
      <c r="U982" s="825"/>
      <c r="V982" s="825"/>
      <c r="W982" s="825"/>
      <c r="X982" s="825"/>
    </row>
    <row r="983" customFormat="false" ht="13" hidden="false" customHeight="false" outlineLevel="0" collapsed="false">
      <c r="E983" s="135"/>
      <c r="G983" s="858" t="s">
        <v>622</v>
      </c>
      <c r="H983" s="858" t="s">
        <v>1809</v>
      </c>
      <c r="J983" s="826"/>
      <c r="K983" s="826"/>
      <c r="L983" s="826"/>
      <c r="T983" s="825"/>
      <c r="U983" s="825"/>
      <c r="V983" s="825"/>
      <c r="W983" s="825"/>
      <c r="X983" s="825"/>
    </row>
    <row r="984" customFormat="false" ht="13" hidden="false" customHeight="false" outlineLevel="0" collapsed="false">
      <c r="E984" s="135"/>
      <c r="G984" s="858" t="s">
        <v>622</v>
      </c>
      <c r="H984" s="858" t="s">
        <v>1810</v>
      </c>
      <c r="J984" s="826"/>
      <c r="K984" s="826"/>
      <c r="L984" s="826"/>
      <c r="T984" s="825"/>
      <c r="U984" s="825"/>
      <c r="V984" s="825"/>
      <c r="W984" s="825"/>
      <c r="X984" s="825"/>
    </row>
    <row r="985" customFormat="false" ht="13" hidden="false" customHeight="false" outlineLevel="0" collapsed="false">
      <c r="E985" s="135"/>
      <c r="G985" s="858" t="s">
        <v>622</v>
      </c>
      <c r="H985" s="858" t="s">
        <v>1811</v>
      </c>
      <c r="J985" s="826"/>
      <c r="K985" s="826"/>
      <c r="L985" s="826"/>
      <c r="T985" s="825"/>
      <c r="U985" s="825"/>
      <c r="V985" s="825"/>
      <c r="W985" s="825"/>
      <c r="X985" s="825"/>
    </row>
    <row r="986" customFormat="false" ht="13" hidden="false" customHeight="false" outlineLevel="0" collapsed="false">
      <c r="E986" s="135"/>
      <c r="G986" s="858" t="s">
        <v>622</v>
      </c>
      <c r="H986" s="858" t="s">
        <v>1338</v>
      </c>
      <c r="J986" s="826"/>
      <c r="K986" s="826"/>
      <c r="L986" s="826"/>
      <c r="T986" s="825"/>
      <c r="U986" s="825"/>
      <c r="V986" s="825"/>
      <c r="W986" s="825"/>
      <c r="X986" s="825"/>
    </row>
    <row r="987" customFormat="false" ht="13" hidden="false" customHeight="false" outlineLevel="0" collapsed="false">
      <c r="E987" s="135"/>
      <c r="G987" s="858" t="s">
        <v>622</v>
      </c>
      <c r="H987" s="858" t="s">
        <v>950</v>
      </c>
      <c r="J987" s="826"/>
      <c r="K987" s="826"/>
      <c r="L987" s="826"/>
      <c r="T987" s="825"/>
      <c r="U987" s="825"/>
      <c r="V987" s="825"/>
      <c r="W987" s="825"/>
      <c r="X987" s="825"/>
    </row>
    <row r="988" customFormat="false" ht="13" hidden="false" customHeight="false" outlineLevel="0" collapsed="false">
      <c r="E988" s="135"/>
      <c r="G988" s="858" t="s">
        <v>622</v>
      </c>
      <c r="H988" s="858" t="s">
        <v>1341</v>
      </c>
      <c r="J988" s="826"/>
      <c r="K988" s="826"/>
      <c r="L988" s="826"/>
      <c r="T988" s="825"/>
      <c r="U988" s="825"/>
      <c r="V988" s="825"/>
      <c r="W988" s="825"/>
      <c r="X988" s="825"/>
    </row>
    <row r="989" customFormat="false" ht="13" hidden="false" customHeight="false" outlineLevel="0" collapsed="false">
      <c r="E989" s="135"/>
      <c r="G989" s="858" t="s">
        <v>622</v>
      </c>
      <c r="H989" s="858" t="s">
        <v>1343</v>
      </c>
      <c r="J989" s="826"/>
      <c r="K989" s="826"/>
      <c r="L989" s="826"/>
      <c r="T989" s="825"/>
      <c r="U989" s="825"/>
      <c r="V989" s="825"/>
      <c r="W989" s="825"/>
      <c r="X989" s="825"/>
    </row>
    <row r="990" customFormat="false" ht="13" hidden="false" customHeight="false" outlineLevel="0" collapsed="false">
      <c r="E990" s="135"/>
      <c r="G990" s="858" t="s">
        <v>622</v>
      </c>
      <c r="H990" s="858" t="s">
        <v>1812</v>
      </c>
      <c r="J990" s="826"/>
      <c r="K990" s="826"/>
      <c r="L990" s="826"/>
      <c r="T990" s="825"/>
      <c r="U990" s="825"/>
      <c r="V990" s="825"/>
      <c r="W990" s="825"/>
      <c r="X990" s="825"/>
    </row>
    <row r="991" customFormat="false" ht="13" hidden="false" customHeight="false" outlineLevel="0" collapsed="false">
      <c r="E991" s="135"/>
      <c r="G991" s="858" t="s">
        <v>622</v>
      </c>
      <c r="H991" s="858" t="s">
        <v>1345</v>
      </c>
      <c r="J991" s="826"/>
      <c r="K991" s="826"/>
      <c r="L991" s="826"/>
      <c r="T991" s="825"/>
      <c r="U991" s="825"/>
      <c r="V991" s="825"/>
      <c r="W991" s="825"/>
      <c r="X991" s="825"/>
    </row>
    <row r="992" customFormat="false" ht="13" hidden="false" customHeight="false" outlineLevel="0" collapsed="false">
      <c r="E992" s="135"/>
      <c r="G992" s="858" t="s">
        <v>622</v>
      </c>
      <c r="H992" s="858" t="s">
        <v>720</v>
      </c>
      <c r="J992" s="826"/>
      <c r="K992" s="826"/>
      <c r="L992" s="826"/>
      <c r="T992" s="825"/>
      <c r="U992" s="825"/>
      <c r="V992" s="825"/>
      <c r="W992" s="825"/>
      <c r="X992" s="825"/>
    </row>
    <row r="993" customFormat="false" ht="13" hidden="false" customHeight="false" outlineLevel="0" collapsed="false">
      <c r="E993" s="135"/>
      <c r="G993" s="858" t="s">
        <v>626</v>
      </c>
      <c r="H993" s="858" t="s">
        <v>734</v>
      </c>
      <c r="J993" s="826"/>
      <c r="K993" s="826"/>
      <c r="L993" s="826"/>
      <c r="T993" s="825"/>
      <c r="U993" s="825"/>
      <c r="V993" s="825"/>
      <c r="W993" s="825"/>
      <c r="X993" s="825"/>
    </row>
    <row r="994" customFormat="false" ht="13" hidden="false" customHeight="false" outlineLevel="0" collapsed="false">
      <c r="E994" s="135"/>
      <c r="G994" s="858" t="s">
        <v>626</v>
      </c>
      <c r="H994" s="858" t="s">
        <v>1348</v>
      </c>
      <c r="J994" s="826"/>
      <c r="K994" s="826"/>
      <c r="L994" s="826"/>
      <c r="T994" s="825"/>
      <c r="U994" s="825"/>
      <c r="V994" s="825"/>
      <c r="W994" s="825"/>
      <c r="X994" s="825"/>
    </row>
    <row r="995" customFormat="false" ht="13" hidden="false" customHeight="false" outlineLevel="0" collapsed="false">
      <c r="E995" s="135"/>
      <c r="G995" s="858" t="s">
        <v>626</v>
      </c>
      <c r="H995" s="858" t="s">
        <v>1034</v>
      </c>
      <c r="J995" s="826"/>
      <c r="K995" s="826"/>
      <c r="L995" s="826"/>
      <c r="T995" s="825"/>
      <c r="U995" s="825"/>
      <c r="V995" s="825"/>
      <c r="W995" s="825"/>
      <c r="X995" s="825"/>
    </row>
    <row r="996" customFormat="false" ht="13" hidden="false" customHeight="false" outlineLevel="0" collapsed="false">
      <c r="E996" s="135"/>
      <c r="G996" s="858" t="s">
        <v>626</v>
      </c>
      <c r="H996" s="858" t="s">
        <v>1350</v>
      </c>
      <c r="J996" s="826"/>
      <c r="K996" s="826"/>
      <c r="L996" s="826"/>
      <c r="T996" s="825"/>
      <c r="U996" s="825"/>
      <c r="V996" s="825"/>
      <c r="W996" s="825"/>
      <c r="X996" s="825"/>
    </row>
    <row r="997" customFormat="false" ht="13" hidden="false" customHeight="false" outlineLevel="0" collapsed="false">
      <c r="E997" s="135"/>
      <c r="G997" s="858" t="s">
        <v>626</v>
      </c>
      <c r="H997" s="858" t="s">
        <v>1036</v>
      </c>
      <c r="J997" s="826"/>
      <c r="K997" s="826"/>
      <c r="L997" s="826"/>
      <c r="T997" s="825"/>
      <c r="U997" s="825"/>
      <c r="V997" s="825"/>
      <c r="W997" s="825"/>
      <c r="X997" s="825"/>
    </row>
    <row r="998" customFormat="false" ht="13" hidden="false" customHeight="false" outlineLevel="0" collapsed="false">
      <c r="E998" s="135"/>
      <c r="G998" s="858" t="s">
        <v>626</v>
      </c>
      <c r="H998" s="858" t="s">
        <v>1352</v>
      </c>
      <c r="J998" s="826"/>
      <c r="K998" s="826"/>
      <c r="L998" s="826"/>
      <c r="T998" s="825"/>
      <c r="U998" s="825"/>
      <c r="V998" s="825"/>
      <c r="W998" s="825"/>
      <c r="X998" s="825"/>
    </row>
    <row r="999" customFormat="false" ht="13" hidden="false" customHeight="false" outlineLevel="0" collapsed="false">
      <c r="E999" s="135"/>
      <c r="G999" s="858" t="s">
        <v>626</v>
      </c>
      <c r="H999" s="858" t="s">
        <v>1038</v>
      </c>
      <c r="J999" s="826"/>
      <c r="K999" s="826"/>
      <c r="L999" s="826"/>
      <c r="T999" s="825"/>
      <c r="U999" s="825"/>
      <c r="V999" s="825"/>
      <c r="W999" s="825"/>
      <c r="X999" s="825"/>
    </row>
    <row r="1000" customFormat="false" ht="13" hidden="false" customHeight="false" outlineLevel="0" collapsed="false">
      <c r="E1000" s="135"/>
      <c r="G1000" s="858" t="s">
        <v>626</v>
      </c>
      <c r="H1000" s="858" t="s">
        <v>1354</v>
      </c>
      <c r="J1000" s="826"/>
      <c r="K1000" s="826"/>
      <c r="L1000" s="826"/>
      <c r="T1000" s="825"/>
      <c r="U1000" s="825"/>
      <c r="V1000" s="825"/>
      <c r="W1000" s="825"/>
      <c r="X1000" s="825"/>
    </row>
    <row r="1001" customFormat="false" ht="13" hidden="false" customHeight="false" outlineLevel="0" collapsed="false">
      <c r="E1001" s="135"/>
      <c r="G1001" s="858" t="s">
        <v>626</v>
      </c>
      <c r="H1001" s="858" t="s">
        <v>1040</v>
      </c>
      <c r="J1001" s="826"/>
      <c r="K1001" s="826"/>
      <c r="L1001" s="826"/>
      <c r="T1001" s="825"/>
      <c r="U1001" s="825"/>
      <c r="V1001" s="825"/>
      <c r="W1001" s="825"/>
      <c r="X1001" s="825"/>
    </row>
    <row r="1002" customFormat="false" ht="13" hidden="false" customHeight="false" outlineLevel="0" collapsed="false">
      <c r="E1002" s="135"/>
      <c r="G1002" s="858" t="s">
        <v>626</v>
      </c>
      <c r="H1002" s="858" t="s">
        <v>1042</v>
      </c>
      <c r="J1002" s="826"/>
      <c r="K1002" s="826"/>
      <c r="L1002" s="826"/>
      <c r="T1002" s="825"/>
      <c r="U1002" s="825"/>
      <c r="V1002" s="825"/>
      <c r="W1002" s="825"/>
      <c r="X1002" s="825"/>
    </row>
    <row r="1003" customFormat="false" ht="13" hidden="false" customHeight="false" outlineLevel="0" collapsed="false">
      <c r="E1003" s="135"/>
      <c r="G1003" s="858" t="s">
        <v>626</v>
      </c>
      <c r="H1003" s="858" t="s">
        <v>783</v>
      </c>
      <c r="J1003" s="826"/>
      <c r="K1003" s="826"/>
      <c r="L1003" s="826"/>
      <c r="T1003" s="825"/>
      <c r="U1003" s="825"/>
      <c r="V1003" s="825"/>
      <c r="W1003" s="825"/>
      <c r="X1003" s="825"/>
    </row>
    <row r="1004" customFormat="false" ht="13" hidden="false" customHeight="false" outlineLevel="0" collapsed="false">
      <c r="E1004" s="135"/>
      <c r="G1004" s="858" t="s">
        <v>626</v>
      </c>
      <c r="H1004" s="858" t="s">
        <v>785</v>
      </c>
      <c r="J1004" s="826"/>
      <c r="K1004" s="826"/>
      <c r="L1004" s="826"/>
      <c r="T1004" s="825"/>
      <c r="U1004" s="825"/>
      <c r="V1004" s="825"/>
      <c r="W1004" s="825"/>
      <c r="X1004" s="825"/>
    </row>
    <row r="1005" customFormat="false" ht="13" hidden="false" customHeight="false" outlineLevel="0" collapsed="false">
      <c r="E1005" s="135"/>
      <c r="G1005" s="858" t="s">
        <v>626</v>
      </c>
      <c r="H1005" s="858" t="s">
        <v>1044</v>
      </c>
      <c r="J1005" s="826"/>
      <c r="K1005" s="826"/>
      <c r="L1005" s="826"/>
      <c r="T1005" s="825"/>
      <c r="U1005" s="825"/>
      <c r="V1005" s="825"/>
      <c r="W1005" s="825"/>
      <c r="X1005" s="825"/>
    </row>
    <row r="1006" customFormat="false" ht="13" hidden="false" customHeight="false" outlineLevel="0" collapsed="false">
      <c r="E1006" s="135"/>
      <c r="G1006" s="858" t="s">
        <v>626</v>
      </c>
      <c r="H1006" s="858" t="s">
        <v>1046</v>
      </c>
      <c r="J1006" s="826"/>
      <c r="K1006" s="826"/>
      <c r="L1006" s="826"/>
      <c r="T1006" s="825"/>
      <c r="U1006" s="825"/>
      <c r="V1006" s="825"/>
      <c r="W1006" s="825"/>
      <c r="X1006" s="825"/>
    </row>
    <row r="1007" customFormat="false" ht="13" hidden="false" customHeight="false" outlineLevel="0" collapsed="false">
      <c r="E1007" s="135"/>
      <c r="G1007" s="858" t="s">
        <v>626</v>
      </c>
      <c r="H1007" s="858" t="s">
        <v>1356</v>
      </c>
      <c r="J1007" s="826"/>
      <c r="K1007" s="826"/>
      <c r="L1007" s="826"/>
      <c r="T1007" s="825"/>
      <c r="U1007" s="825"/>
      <c r="V1007" s="825"/>
      <c r="W1007" s="825"/>
      <c r="X1007" s="825"/>
    </row>
    <row r="1008" customFormat="false" ht="13" hidden="false" customHeight="false" outlineLevel="0" collapsed="false">
      <c r="E1008" s="135"/>
      <c r="G1008" s="858" t="s">
        <v>626</v>
      </c>
      <c r="H1008" s="858" t="s">
        <v>1358</v>
      </c>
      <c r="J1008" s="826"/>
      <c r="K1008" s="826"/>
      <c r="L1008" s="826"/>
      <c r="T1008" s="825"/>
      <c r="U1008" s="825"/>
      <c r="V1008" s="825"/>
      <c r="W1008" s="825"/>
      <c r="X1008" s="825"/>
    </row>
    <row r="1009" customFormat="false" ht="13" hidden="false" customHeight="false" outlineLevel="0" collapsed="false">
      <c r="E1009" s="135"/>
      <c r="G1009" s="858" t="s">
        <v>626</v>
      </c>
      <c r="H1009" s="858" t="s">
        <v>1360</v>
      </c>
      <c r="J1009" s="826"/>
      <c r="K1009" s="826"/>
      <c r="L1009" s="826"/>
      <c r="T1009" s="825"/>
      <c r="U1009" s="825"/>
      <c r="V1009" s="825"/>
      <c r="W1009" s="825"/>
      <c r="X1009" s="825"/>
    </row>
    <row r="1010" customFormat="false" ht="13" hidden="false" customHeight="false" outlineLevel="0" collapsed="false">
      <c r="E1010" s="135"/>
      <c r="G1010" s="858" t="s">
        <v>626</v>
      </c>
      <c r="H1010" s="858" t="s">
        <v>1362</v>
      </c>
      <c r="J1010" s="826"/>
      <c r="K1010" s="826"/>
      <c r="L1010" s="826"/>
      <c r="T1010" s="825"/>
      <c r="U1010" s="825"/>
      <c r="V1010" s="825"/>
      <c r="W1010" s="825"/>
      <c r="X1010" s="825"/>
    </row>
    <row r="1011" customFormat="false" ht="13" hidden="false" customHeight="false" outlineLevel="0" collapsed="false">
      <c r="E1011" s="135"/>
      <c r="G1011" s="858" t="s">
        <v>626</v>
      </c>
      <c r="H1011" s="858" t="s">
        <v>1363</v>
      </c>
      <c r="J1011" s="826"/>
      <c r="K1011" s="826"/>
      <c r="L1011" s="826"/>
      <c r="T1011" s="825"/>
      <c r="U1011" s="825"/>
      <c r="V1011" s="825"/>
      <c r="W1011" s="825"/>
      <c r="X1011" s="825"/>
    </row>
    <row r="1012" customFormat="false" ht="13" hidden="false" customHeight="false" outlineLevel="0" collapsed="false">
      <c r="E1012" s="135"/>
      <c r="G1012" s="858" t="s">
        <v>626</v>
      </c>
      <c r="H1012" s="858" t="s">
        <v>1048</v>
      </c>
      <c r="J1012" s="826"/>
      <c r="K1012" s="826"/>
      <c r="L1012" s="826"/>
      <c r="T1012" s="825"/>
      <c r="U1012" s="825"/>
      <c r="V1012" s="825"/>
      <c r="W1012" s="825"/>
      <c r="X1012" s="825"/>
    </row>
    <row r="1013" customFormat="false" ht="13" hidden="false" customHeight="false" outlineLevel="0" collapsed="false">
      <c r="E1013" s="135"/>
      <c r="G1013" s="858" t="s">
        <v>626</v>
      </c>
      <c r="H1013" s="858" t="s">
        <v>1365</v>
      </c>
      <c r="J1013" s="826"/>
      <c r="K1013" s="826"/>
      <c r="L1013" s="826"/>
      <c r="T1013" s="825"/>
      <c r="U1013" s="825"/>
      <c r="V1013" s="825"/>
      <c r="W1013" s="825"/>
      <c r="X1013" s="825"/>
    </row>
    <row r="1014" customFormat="false" ht="13" hidden="false" customHeight="false" outlineLevel="0" collapsed="false">
      <c r="E1014" s="135"/>
      <c r="G1014" s="858" t="s">
        <v>626</v>
      </c>
      <c r="H1014" s="858" t="s">
        <v>1367</v>
      </c>
      <c r="J1014" s="826"/>
      <c r="K1014" s="826"/>
      <c r="L1014" s="826"/>
      <c r="T1014" s="825"/>
      <c r="U1014" s="825"/>
      <c r="V1014" s="825"/>
      <c r="W1014" s="825"/>
      <c r="X1014" s="825"/>
    </row>
    <row r="1015" customFormat="false" ht="13" hidden="false" customHeight="false" outlineLevel="0" collapsed="false">
      <c r="E1015" s="135"/>
      <c r="G1015" s="858" t="s">
        <v>626</v>
      </c>
      <c r="H1015" s="858" t="s">
        <v>1369</v>
      </c>
      <c r="J1015" s="826"/>
      <c r="K1015" s="826"/>
      <c r="L1015" s="826"/>
      <c r="T1015" s="825"/>
      <c r="U1015" s="825"/>
      <c r="V1015" s="825"/>
      <c r="W1015" s="825"/>
      <c r="X1015" s="825"/>
    </row>
    <row r="1016" customFormat="false" ht="13" hidden="false" customHeight="false" outlineLevel="0" collapsed="false">
      <c r="E1016" s="135"/>
      <c r="G1016" s="858" t="s">
        <v>626</v>
      </c>
      <c r="H1016" s="858" t="s">
        <v>1371</v>
      </c>
      <c r="J1016" s="826"/>
      <c r="K1016" s="826"/>
      <c r="L1016" s="826"/>
      <c r="T1016" s="825"/>
      <c r="U1016" s="825"/>
      <c r="V1016" s="825"/>
      <c r="W1016" s="825"/>
      <c r="X1016" s="825"/>
    </row>
    <row r="1017" customFormat="false" ht="13" hidden="false" customHeight="false" outlineLevel="0" collapsed="false">
      <c r="E1017" s="135"/>
      <c r="G1017" s="858" t="s">
        <v>626</v>
      </c>
      <c r="H1017" s="858" t="s">
        <v>1050</v>
      </c>
      <c r="J1017" s="826"/>
      <c r="K1017" s="826"/>
      <c r="L1017" s="826"/>
      <c r="T1017" s="825"/>
      <c r="U1017" s="825"/>
      <c r="V1017" s="825"/>
      <c r="W1017" s="825"/>
      <c r="X1017" s="825"/>
    </row>
    <row r="1018" customFormat="false" ht="13" hidden="false" customHeight="false" outlineLevel="0" collapsed="false">
      <c r="E1018" s="135"/>
      <c r="G1018" s="858" t="s">
        <v>626</v>
      </c>
      <c r="H1018" s="858" t="s">
        <v>1373</v>
      </c>
      <c r="J1018" s="826"/>
      <c r="K1018" s="826"/>
      <c r="L1018" s="826"/>
      <c r="T1018" s="825"/>
      <c r="U1018" s="825"/>
      <c r="V1018" s="825"/>
      <c r="W1018" s="825"/>
      <c r="X1018" s="825"/>
    </row>
    <row r="1019" customFormat="false" ht="13" hidden="false" customHeight="false" outlineLevel="0" collapsed="false">
      <c r="E1019" s="135"/>
      <c r="G1019" s="858" t="s">
        <v>626</v>
      </c>
      <c r="H1019" s="858" t="s">
        <v>1375</v>
      </c>
      <c r="J1019" s="826"/>
      <c r="K1019" s="826"/>
      <c r="L1019" s="826"/>
      <c r="T1019" s="825"/>
      <c r="U1019" s="825"/>
      <c r="V1019" s="825"/>
      <c r="W1019" s="825"/>
      <c r="X1019" s="825"/>
    </row>
    <row r="1020" customFormat="false" ht="13" hidden="false" customHeight="false" outlineLevel="0" collapsed="false">
      <c r="E1020" s="135"/>
      <c r="G1020" s="858" t="s">
        <v>626</v>
      </c>
      <c r="H1020" s="858" t="s">
        <v>1377</v>
      </c>
      <c r="J1020" s="826"/>
      <c r="K1020" s="826"/>
      <c r="L1020" s="826"/>
      <c r="T1020" s="825"/>
      <c r="U1020" s="825"/>
      <c r="V1020" s="825"/>
      <c r="W1020" s="825"/>
      <c r="X1020" s="825"/>
    </row>
    <row r="1021" customFormat="false" ht="13" hidden="false" customHeight="false" outlineLevel="0" collapsed="false">
      <c r="E1021" s="135"/>
      <c r="G1021" s="858" t="s">
        <v>626</v>
      </c>
      <c r="H1021" s="858" t="s">
        <v>1052</v>
      </c>
      <c r="J1021" s="826"/>
      <c r="K1021" s="826"/>
      <c r="L1021" s="826"/>
      <c r="T1021" s="825"/>
      <c r="U1021" s="825"/>
      <c r="V1021" s="825"/>
      <c r="W1021" s="825"/>
      <c r="X1021" s="825"/>
    </row>
    <row r="1022" customFormat="false" ht="13" hidden="false" customHeight="false" outlineLevel="0" collapsed="false">
      <c r="E1022" s="135"/>
      <c r="G1022" s="858" t="s">
        <v>626</v>
      </c>
      <c r="H1022" s="858" t="s">
        <v>1054</v>
      </c>
      <c r="J1022" s="826"/>
      <c r="K1022" s="826"/>
      <c r="L1022" s="826"/>
      <c r="T1022" s="825"/>
      <c r="U1022" s="825"/>
      <c r="V1022" s="825"/>
      <c r="W1022" s="825"/>
      <c r="X1022" s="825"/>
    </row>
    <row r="1023" customFormat="false" ht="13" hidden="false" customHeight="false" outlineLevel="0" collapsed="false">
      <c r="E1023" s="135"/>
      <c r="G1023" s="858" t="s">
        <v>626</v>
      </c>
      <c r="H1023" s="858" t="s">
        <v>1379</v>
      </c>
      <c r="J1023" s="826"/>
      <c r="K1023" s="826"/>
      <c r="L1023" s="826"/>
      <c r="T1023" s="825"/>
      <c r="U1023" s="825"/>
      <c r="V1023" s="825"/>
      <c r="W1023" s="825"/>
      <c r="X1023" s="825"/>
    </row>
    <row r="1024" customFormat="false" ht="13" hidden="false" customHeight="false" outlineLevel="0" collapsed="false">
      <c r="E1024" s="135"/>
      <c r="G1024" s="858" t="s">
        <v>626</v>
      </c>
      <c r="H1024" s="858" t="s">
        <v>1056</v>
      </c>
      <c r="J1024" s="826"/>
      <c r="K1024" s="826"/>
      <c r="L1024" s="826"/>
      <c r="T1024" s="825"/>
      <c r="U1024" s="825"/>
      <c r="V1024" s="825"/>
      <c r="W1024" s="825"/>
      <c r="X1024" s="825"/>
    </row>
    <row r="1025" customFormat="false" ht="13" hidden="false" customHeight="false" outlineLevel="0" collapsed="false">
      <c r="E1025" s="135"/>
      <c r="G1025" s="858" t="s">
        <v>626</v>
      </c>
      <c r="H1025" s="858" t="s">
        <v>1058</v>
      </c>
      <c r="J1025" s="826"/>
      <c r="K1025" s="826"/>
      <c r="L1025" s="826"/>
      <c r="T1025" s="825"/>
      <c r="U1025" s="825"/>
      <c r="V1025" s="825"/>
      <c r="W1025" s="825"/>
      <c r="X1025" s="825"/>
    </row>
    <row r="1026" customFormat="false" ht="13" hidden="false" customHeight="false" outlineLevel="0" collapsed="false">
      <c r="E1026" s="135"/>
      <c r="G1026" s="858" t="s">
        <v>626</v>
      </c>
      <c r="H1026" s="858" t="s">
        <v>1060</v>
      </c>
      <c r="J1026" s="826"/>
      <c r="K1026" s="826"/>
      <c r="L1026" s="826"/>
      <c r="T1026" s="825"/>
      <c r="U1026" s="825"/>
      <c r="V1026" s="825"/>
      <c r="W1026" s="825"/>
      <c r="X1026" s="825"/>
    </row>
    <row r="1027" customFormat="false" ht="13" hidden="false" customHeight="false" outlineLevel="0" collapsed="false">
      <c r="E1027" s="135"/>
      <c r="G1027" s="858" t="s">
        <v>626</v>
      </c>
      <c r="H1027" s="858" t="s">
        <v>1062</v>
      </c>
      <c r="J1027" s="826"/>
      <c r="K1027" s="826"/>
      <c r="L1027" s="826"/>
      <c r="T1027" s="825"/>
      <c r="U1027" s="825"/>
      <c r="V1027" s="825"/>
      <c r="W1027" s="825"/>
      <c r="X1027" s="825"/>
    </row>
    <row r="1028" customFormat="false" ht="13" hidden="false" customHeight="false" outlineLevel="0" collapsed="false">
      <c r="E1028" s="135"/>
      <c r="G1028" s="858" t="s">
        <v>626</v>
      </c>
      <c r="H1028" s="858" t="s">
        <v>860</v>
      </c>
      <c r="J1028" s="826"/>
      <c r="K1028" s="826"/>
      <c r="L1028" s="826"/>
      <c r="T1028" s="825"/>
      <c r="U1028" s="825"/>
      <c r="V1028" s="825"/>
      <c r="W1028" s="825"/>
      <c r="X1028" s="825"/>
    </row>
    <row r="1029" customFormat="false" ht="13" hidden="false" customHeight="false" outlineLevel="0" collapsed="false">
      <c r="E1029" s="135"/>
      <c r="G1029" s="858" t="s">
        <v>626</v>
      </c>
      <c r="H1029" s="858" t="s">
        <v>1064</v>
      </c>
      <c r="J1029" s="826"/>
      <c r="K1029" s="826"/>
      <c r="L1029" s="826"/>
      <c r="T1029" s="825"/>
      <c r="U1029" s="825"/>
      <c r="V1029" s="825"/>
      <c r="W1029" s="825"/>
      <c r="X1029" s="825"/>
    </row>
    <row r="1030" customFormat="false" ht="13" hidden="false" customHeight="false" outlineLevel="0" collapsed="false">
      <c r="E1030" s="135"/>
      <c r="G1030" s="858" t="s">
        <v>626</v>
      </c>
      <c r="H1030" s="858" t="s">
        <v>1066</v>
      </c>
      <c r="J1030" s="826"/>
      <c r="K1030" s="826"/>
      <c r="L1030" s="826"/>
      <c r="T1030" s="825"/>
      <c r="U1030" s="825"/>
      <c r="V1030" s="825"/>
      <c r="W1030" s="825"/>
      <c r="X1030" s="825"/>
    </row>
    <row r="1031" customFormat="false" ht="13" hidden="false" customHeight="false" outlineLevel="0" collapsed="false">
      <c r="E1031" s="135"/>
      <c r="G1031" s="858" t="s">
        <v>626</v>
      </c>
      <c r="H1031" s="858" t="s">
        <v>1068</v>
      </c>
      <c r="J1031" s="826"/>
      <c r="K1031" s="826"/>
      <c r="L1031" s="826"/>
      <c r="T1031" s="825"/>
      <c r="U1031" s="825"/>
      <c r="V1031" s="825"/>
      <c r="W1031" s="825"/>
      <c r="X1031" s="825"/>
    </row>
    <row r="1032" customFormat="false" ht="13" hidden="false" customHeight="false" outlineLevel="0" collapsed="false">
      <c r="E1032" s="135"/>
      <c r="G1032" s="858" t="s">
        <v>626</v>
      </c>
      <c r="H1032" s="858" t="s">
        <v>1074</v>
      </c>
      <c r="J1032" s="826"/>
      <c r="K1032" s="826"/>
      <c r="L1032" s="826"/>
      <c r="T1032" s="825"/>
      <c r="U1032" s="825"/>
      <c r="V1032" s="825"/>
      <c r="W1032" s="825"/>
      <c r="X1032" s="825"/>
    </row>
    <row r="1033" customFormat="false" ht="13" hidden="false" customHeight="false" outlineLevel="0" collapsed="false">
      <c r="E1033" s="135"/>
      <c r="G1033" s="858" t="s">
        <v>626</v>
      </c>
      <c r="H1033" s="858" t="s">
        <v>1381</v>
      </c>
      <c r="J1033" s="826"/>
      <c r="K1033" s="826"/>
      <c r="L1033" s="826"/>
      <c r="T1033" s="825"/>
      <c r="U1033" s="825"/>
      <c r="V1033" s="825"/>
      <c r="W1033" s="825"/>
      <c r="X1033" s="825"/>
    </row>
    <row r="1034" customFormat="false" ht="13" hidden="false" customHeight="false" outlineLevel="0" collapsed="false">
      <c r="E1034" s="135"/>
      <c r="G1034" s="858" t="s">
        <v>626</v>
      </c>
      <c r="H1034" s="858" t="s">
        <v>1383</v>
      </c>
      <c r="J1034" s="826"/>
      <c r="K1034" s="826"/>
      <c r="L1034" s="826"/>
      <c r="T1034" s="825"/>
      <c r="U1034" s="825"/>
      <c r="V1034" s="825"/>
      <c r="W1034" s="825"/>
      <c r="X1034" s="825"/>
    </row>
    <row r="1035" customFormat="false" ht="13" hidden="false" customHeight="false" outlineLevel="0" collapsed="false">
      <c r="E1035" s="135"/>
      <c r="G1035" s="858" t="s">
        <v>626</v>
      </c>
      <c r="H1035" s="858" t="s">
        <v>1070</v>
      </c>
      <c r="J1035" s="826"/>
      <c r="K1035" s="826"/>
      <c r="L1035" s="826"/>
      <c r="T1035" s="825"/>
      <c r="U1035" s="825"/>
      <c r="V1035" s="825"/>
      <c r="W1035" s="825"/>
      <c r="X1035" s="825"/>
    </row>
    <row r="1036" customFormat="false" ht="13" hidden="false" customHeight="false" outlineLevel="0" collapsed="false">
      <c r="E1036" s="135"/>
      <c r="G1036" s="858" t="s">
        <v>626</v>
      </c>
      <c r="H1036" s="858" t="s">
        <v>1072</v>
      </c>
      <c r="J1036" s="826"/>
      <c r="K1036" s="826"/>
      <c r="L1036" s="826"/>
      <c r="T1036" s="825"/>
      <c r="U1036" s="825"/>
      <c r="V1036" s="825"/>
      <c r="W1036" s="825"/>
      <c r="X1036" s="825"/>
    </row>
    <row r="1037" customFormat="false" ht="13" hidden="false" customHeight="false" outlineLevel="0" collapsed="false">
      <c r="E1037" s="135"/>
      <c r="G1037" s="858" t="s">
        <v>626</v>
      </c>
      <c r="H1037" s="858" t="s">
        <v>1076</v>
      </c>
      <c r="J1037" s="826"/>
      <c r="K1037" s="826"/>
      <c r="L1037" s="826"/>
      <c r="T1037" s="825"/>
      <c r="U1037" s="825"/>
      <c r="V1037" s="825"/>
      <c r="W1037" s="825"/>
      <c r="X1037" s="825"/>
    </row>
    <row r="1038" customFormat="false" ht="13" hidden="false" customHeight="false" outlineLevel="0" collapsed="false">
      <c r="E1038" s="135"/>
      <c r="G1038" s="858" t="s">
        <v>626</v>
      </c>
      <c r="H1038" s="858" t="s">
        <v>1385</v>
      </c>
      <c r="J1038" s="826"/>
      <c r="K1038" s="826"/>
      <c r="L1038" s="826"/>
      <c r="T1038" s="825"/>
      <c r="U1038" s="825"/>
      <c r="V1038" s="825"/>
      <c r="W1038" s="825"/>
      <c r="X1038" s="825"/>
    </row>
    <row r="1039" customFormat="false" ht="13" hidden="false" customHeight="false" outlineLevel="0" collapsed="false">
      <c r="E1039" s="135"/>
      <c r="G1039" s="858" t="s">
        <v>626</v>
      </c>
      <c r="H1039" s="858" t="s">
        <v>1387</v>
      </c>
      <c r="J1039" s="826"/>
      <c r="K1039" s="826"/>
      <c r="L1039" s="826"/>
      <c r="T1039" s="825"/>
      <c r="U1039" s="825"/>
      <c r="V1039" s="825"/>
      <c r="W1039" s="825"/>
      <c r="X1039" s="825"/>
    </row>
    <row r="1040" customFormat="false" ht="13" hidden="false" customHeight="false" outlineLevel="0" collapsed="false">
      <c r="E1040" s="135"/>
      <c r="G1040" s="858" t="s">
        <v>626</v>
      </c>
      <c r="H1040" s="858" t="s">
        <v>1813</v>
      </c>
      <c r="J1040" s="826"/>
      <c r="K1040" s="826"/>
      <c r="L1040" s="826"/>
      <c r="T1040" s="825"/>
      <c r="U1040" s="825"/>
      <c r="V1040" s="825"/>
      <c r="W1040" s="825"/>
      <c r="X1040" s="825"/>
    </row>
    <row r="1041" customFormat="false" ht="13" hidden="false" customHeight="false" outlineLevel="0" collapsed="false">
      <c r="E1041" s="135"/>
      <c r="G1041" s="858" t="s">
        <v>626</v>
      </c>
      <c r="H1041" s="858" t="s">
        <v>1662</v>
      </c>
      <c r="J1041" s="826"/>
      <c r="K1041" s="826"/>
      <c r="L1041" s="826"/>
      <c r="T1041" s="825"/>
      <c r="U1041" s="825"/>
      <c r="V1041" s="825"/>
      <c r="W1041" s="825"/>
      <c r="X1041" s="825"/>
    </row>
    <row r="1042" customFormat="false" ht="13" hidden="false" customHeight="false" outlineLevel="0" collapsed="false">
      <c r="E1042" s="135"/>
      <c r="G1042" s="858" t="s">
        <v>626</v>
      </c>
      <c r="H1042" s="858" t="s">
        <v>1814</v>
      </c>
      <c r="J1042" s="826"/>
      <c r="K1042" s="826"/>
      <c r="L1042" s="826"/>
      <c r="T1042" s="825"/>
      <c r="U1042" s="825"/>
      <c r="V1042" s="825"/>
      <c r="W1042" s="825"/>
      <c r="X1042" s="825"/>
    </row>
    <row r="1043" customFormat="false" ht="13" hidden="false" customHeight="false" outlineLevel="0" collapsed="false">
      <c r="E1043" s="135"/>
      <c r="G1043" s="858" t="s">
        <v>626</v>
      </c>
      <c r="H1043" s="858" t="s">
        <v>1389</v>
      </c>
      <c r="J1043" s="826"/>
      <c r="K1043" s="826"/>
      <c r="L1043" s="826"/>
      <c r="T1043" s="825"/>
      <c r="U1043" s="825"/>
      <c r="V1043" s="825"/>
      <c r="W1043" s="825"/>
      <c r="X1043" s="825"/>
    </row>
    <row r="1044" customFormat="false" ht="13" hidden="false" customHeight="false" outlineLevel="0" collapsed="false">
      <c r="E1044" s="135"/>
      <c r="G1044" s="858" t="s">
        <v>626</v>
      </c>
      <c r="H1044" s="858" t="s">
        <v>1391</v>
      </c>
      <c r="J1044" s="826"/>
      <c r="K1044" s="826"/>
      <c r="L1044" s="826"/>
      <c r="T1044" s="825"/>
      <c r="U1044" s="825"/>
      <c r="V1044" s="825"/>
      <c r="W1044" s="825"/>
      <c r="X1044" s="825"/>
    </row>
    <row r="1045" customFormat="false" ht="13" hidden="false" customHeight="false" outlineLevel="0" collapsed="false">
      <c r="E1045" s="135"/>
      <c r="G1045" s="858" t="s">
        <v>626</v>
      </c>
      <c r="H1045" s="858" t="s">
        <v>1393</v>
      </c>
      <c r="J1045" s="826"/>
      <c r="K1045" s="826"/>
      <c r="L1045" s="826"/>
      <c r="T1045" s="825"/>
      <c r="U1045" s="825"/>
      <c r="V1045" s="825"/>
      <c r="W1045" s="825"/>
      <c r="X1045" s="825"/>
    </row>
    <row r="1046" customFormat="false" ht="13" hidden="false" customHeight="false" outlineLevel="0" collapsed="false">
      <c r="E1046" s="135"/>
      <c r="G1046" s="858" t="s">
        <v>626</v>
      </c>
      <c r="H1046" s="858" t="s">
        <v>1395</v>
      </c>
      <c r="J1046" s="826"/>
      <c r="K1046" s="826"/>
      <c r="L1046" s="826"/>
      <c r="T1046" s="825"/>
      <c r="U1046" s="825"/>
      <c r="V1046" s="825"/>
      <c r="W1046" s="825"/>
      <c r="X1046" s="825"/>
    </row>
    <row r="1047" customFormat="false" ht="13" hidden="false" customHeight="false" outlineLevel="0" collapsed="false">
      <c r="E1047" s="135"/>
      <c r="G1047" s="858" t="s">
        <v>630</v>
      </c>
      <c r="H1047" s="858" t="s">
        <v>1078</v>
      </c>
      <c r="J1047" s="826"/>
      <c r="K1047" s="826"/>
      <c r="L1047" s="826"/>
      <c r="T1047" s="825"/>
      <c r="U1047" s="825"/>
      <c r="V1047" s="825"/>
      <c r="W1047" s="825"/>
      <c r="X1047" s="825"/>
    </row>
    <row r="1048" customFormat="false" ht="13" hidden="false" customHeight="false" outlineLevel="0" collapsed="false">
      <c r="E1048" s="135"/>
      <c r="G1048" s="858" t="s">
        <v>630</v>
      </c>
      <c r="H1048" s="858" t="s">
        <v>1080</v>
      </c>
      <c r="J1048" s="826"/>
      <c r="K1048" s="826"/>
      <c r="L1048" s="826"/>
      <c r="T1048" s="825"/>
      <c r="U1048" s="825"/>
      <c r="V1048" s="825"/>
      <c r="W1048" s="825"/>
      <c r="X1048" s="825"/>
    </row>
    <row r="1049" customFormat="false" ht="13" hidden="false" customHeight="false" outlineLevel="0" collapsed="false">
      <c r="E1049" s="135"/>
      <c r="G1049" s="858" t="s">
        <v>630</v>
      </c>
      <c r="H1049" s="858" t="s">
        <v>1815</v>
      </c>
      <c r="J1049" s="826"/>
      <c r="K1049" s="826"/>
      <c r="L1049" s="826"/>
      <c r="T1049" s="825"/>
      <c r="U1049" s="825"/>
      <c r="V1049" s="825"/>
      <c r="W1049" s="825"/>
      <c r="X1049" s="825"/>
    </row>
    <row r="1050" customFormat="false" ht="13" hidden="false" customHeight="false" outlineLevel="0" collapsed="false">
      <c r="E1050" s="135"/>
      <c r="G1050" s="858" t="s">
        <v>630</v>
      </c>
      <c r="H1050" s="858" t="s">
        <v>1816</v>
      </c>
      <c r="J1050" s="826"/>
      <c r="K1050" s="826"/>
      <c r="L1050" s="826"/>
      <c r="T1050" s="825"/>
      <c r="U1050" s="825"/>
      <c r="V1050" s="825"/>
      <c r="W1050" s="825"/>
      <c r="X1050" s="825"/>
    </row>
    <row r="1051" customFormat="false" ht="13" hidden="false" customHeight="false" outlineLevel="0" collapsed="false">
      <c r="E1051" s="135"/>
      <c r="G1051" s="858" t="s">
        <v>630</v>
      </c>
      <c r="H1051" s="858" t="s">
        <v>1082</v>
      </c>
      <c r="J1051" s="826"/>
      <c r="K1051" s="826"/>
      <c r="L1051" s="826"/>
      <c r="T1051" s="825"/>
      <c r="U1051" s="825"/>
      <c r="V1051" s="825"/>
      <c r="W1051" s="825"/>
      <c r="X1051" s="825"/>
    </row>
    <row r="1052" customFormat="false" ht="13" hidden="false" customHeight="false" outlineLevel="0" collapsed="false">
      <c r="E1052" s="135"/>
      <c r="G1052" s="858" t="s">
        <v>630</v>
      </c>
      <c r="H1052" s="858" t="s">
        <v>1084</v>
      </c>
      <c r="J1052" s="826"/>
      <c r="K1052" s="826"/>
      <c r="L1052" s="826"/>
      <c r="T1052" s="825"/>
      <c r="U1052" s="825"/>
      <c r="V1052" s="825"/>
      <c r="W1052" s="825"/>
      <c r="X1052" s="825"/>
    </row>
    <row r="1053" customFormat="false" ht="13" hidden="false" customHeight="false" outlineLevel="0" collapsed="false">
      <c r="E1053" s="135"/>
      <c r="G1053" s="858" t="s">
        <v>630</v>
      </c>
      <c r="H1053" s="858" t="s">
        <v>1397</v>
      </c>
      <c r="J1053" s="826"/>
      <c r="K1053" s="826"/>
      <c r="L1053" s="826"/>
      <c r="T1053" s="825"/>
      <c r="U1053" s="825"/>
      <c r="V1053" s="825"/>
      <c r="W1053" s="825"/>
      <c r="X1053" s="825"/>
    </row>
    <row r="1054" customFormat="false" ht="13" hidden="false" customHeight="false" outlineLevel="0" collapsed="false">
      <c r="E1054" s="135"/>
      <c r="G1054" s="858" t="s">
        <v>630</v>
      </c>
      <c r="H1054" s="858" t="s">
        <v>1817</v>
      </c>
      <c r="J1054" s="826"/>
      <c r="K1054" s="826"/>
      <c r="L1054" s="826"/>
      <c r="T1054" s="825"/>
      <c r="U1054" s="825"/>
      <c r="V1054" s="825"/>
      <c r="W1054" s="825"/>
      <c r="X1054" s="825"/>
    </row>
    <row r="1055" customFormat="false" ht="13" hidden="false" customHeight="false" outlineLevel="0" collapsed="false">
      <c r="E1055" s="135"/>
      <c r="G1055" s="858" t="s">
        <v>630</v>
      </c>
      <c r="H1055" s="858" t="s">
        <v>1086</v>
      </c>
      <c r="J1055" s="826"/>
      <c r="K1055" s="826"/>
      <c r="L1055" s="826"/>
      <c r="T1055" s="825"/>
      <c r="U1055" s="825"/>
      <c r="V1055" s="825"/>
      <c r="W1055" s="825"/>
      <c r="X1055" s="825"/>
    </row>
    <row r="1056" customFormat="false" ht="13" hidden="false" customHeight="false" outlineLevel="0" collapsed="false">
      <c r="E1056" s="135"/>
      <c r="G1056" s="858" t="s">
        <v>630</v>
      </c>
      <c r="H1056" s="858" t="s">
        <v>1818</v>
      </c>
      <c r="J1056" s="826"/>
      <c r="K1056" s="826"/>
      <c r="L1056" s="826"/>
      <c r="T1056" s="825"/>
      <c r="U1056" s="825"/>
      <c r="V1056" s="825"/>
      <c r="W1056" s="825"/>
      <c r="X1056" s="825"/>
    </row>
    <row r="1057" customFormat="false" ht="13" hidden="false" customHeight="false" outlineLevel="0" collapsed="false">
      <c r="E1057" s="135"/>
      <c r="G1057" s="858" t="s">
        <v>630</v>
      </c>
      <c r="H1057" s="858" t="s">
        <v>1819</v>
      </c>
      <c r="J1057" s="826"/>
      <c r="K1057" s="826"/>
      <c r="L1057" s="826"/>
      <c r="T1057" s="825"/>
      <c r="U1057" s="825"/>
      <c r="V1057" s="825"/>
      <c r="W1057" s="825"/>
      <c r="X1057" s="825"/>
    </row>
    <row r="1058" customFormat="false" ht="13" hidden="false" customHeight="false" outlineLevel="0" collapsed="false">
      <c r="E1058" s="135"/>
      <c r="G1058" s="858" t="s">
        <v>630</v>
      </c>
      <c r="H1058" s="858" t="s">
        <v>1399</v>
      </c>
      <c r="J1058" s="826"/>
      <c r="K1058" s="826"/>
      <c r="L1058" s="826"/>
      <c r="T1058" s="825"/>
      <c r="U1058" s="825"/>
      <c r="V1058" s="825"/>
      <c r="W1058" s="825"/>
      <c r="X1058" s="825"/>
    </row>
    <row r="1059" customFormat="false" ht="13" hidden="false" customHeight="false" outlineLevel="0" collapsed="false">
      <c r="E1059" s="135"/>
      <c r="G1059" s="858" t="s">
        <v>630</v>
      </c>
      <c r="H1059" s="858" t="s">
        <v>1820</v>
      </c>
      <c r="J1059" s="826"/>
      <c r="K1059" s="826"/>
      <c r="L1059" s="826"/>
      <c r="T1059" s="825"/>
      <c r="U1059" s="825"/>
      <c r="V1059" s="825"/>
      <c r="W1059" s="825"/>
      <c r="X1059" s="825"/>
    </row>
    <row r="1060" customFormat="false" ht="13" hidden="false" customHeight="false" outlineLevel="0" collapsed="false">
      <c r="E1060" s="135"/>
      <c r="G1060" s="858" t="s">
        <v>630</v>
      </c>
      <c r="H1060" s="858" t="s">
        <v>1401</v>
      </c>
      <c r="J1060" s="826"/>
      <c r="K1060" s="826"/>
      <c r="L1060" s="826"/>
      <c r="T1060" s="825"/>
      <c r="U1060" s="825"/>
      <c r="V1060" s="825"/>
      <c r="W1060" s="825"/>
      <c r="X1060" s="825"/>
    </row>
    <row r="1061" customFormat="false" ht="13" hidden="false" customHeight="false" outlineLevel="0" collapsed="false">
      <c r="E1061" s="135"/>
      <c r="G1061" s="858" t="s">
        <v>630</v>
      </c>
      <c r="H1061" s="858" t="s">
        <v>1402</v>
      </c>
      <c r="J1061" s="826"/>
      <c r="K1061" s="826"/>
      <c r="L1061" s="826"/>
      <c r="T1061" s="825"/>
      <c r="U1061" s="825"/>
      <c r="V1061" s="825"/>
      <c r="W1061" s="825"/>
      <c r="X1061" s="825"/>
    </row>
    <row r="1062" customFormat="false" ht="13" hidden="false" customHeight="false" outlineLevel="0" collapsed="false">
      <c r="E1062" s="135"/>
      <c r="G1062" s="858" t="s">
        <v>630</v>
      </c>
      <c r="H1062" s="858" t="s">
        <v>1404</v>
      </c>
      <c r="J1062" s="826"/>
      <c r="K1062" s="826"/>
      <c r="L1062" s="826"/>
      <c r="T1062" s="825"/>
      <c r="U1062" s="825"/>
      <c r="V1062" s="825"/>
      <c r="W1062" s="825"/>
      <c r="X1062" s="825"/>
    </row>
    <row r="1063" customFormat="false" ht="13" hidden="false" customHeight="false" outlineLevel="0" collapsed="false">
      <c r="E1063" s="135"/>
      <c r="G1063" s="858" t="s">
        <v>630</v>
      </c>
      <c r="H1063" s="858" t="s">
        <v>1406</v>
      </c>
      <c r="J1063" s="826"/>
      <c r="K1063" s="826"/>
      <c r="L1063" s="826"/>
      <c r="T1063" s="825"/>
      <c r="U1063" s="825"/>
      <c r="V1063" s="825"/>
      <c r="W1063" s="825"/>
      <c r="X1063" s="825"/>
    </row>
    <row r="1064" customFormat="false" ht="13" hidden="false" customHeight="false" outlineLevel="0" collapsed="false">
      <c r="E1064" s="135"/>
      <c r="G1064" s="858" t="s">
        <v>630</v>
      </c>
      <c r="H1064" s="858" t="s">
        <v>1307</v>
      </c>
      <c r="J1064" s="826"/>
      <c r="K1064" s="826"/>
      <c r="L1064" s="826"/>
      <c r="T1064" s="825"/>
      <c r="U1064" s="825"/>
      <c r="V1064" s="825"/>
      <c r="W1064" s="825"/>
      <c r="X1064" s="825"/>
    </row>
    <row r="1065" customFormat="false" ht="13" hidden="false" customHeight="false" outlineLevel="0" collapsed="false">
      <c r="E1065" s="135"/>
      <c r="G1065" s="858" t="s">
        <v>630</v>
      </c>
      <c r="H1065" s="858" t="s">
        <v>1409</v>
      </c>
      <c r="J1065" s="826"/>
      <c r="K1065" s="826"/>
      <c r="L1065" s="826"/>
      <c r="T1065" s="825"/>
      <c r="U1065" s="825"/>
      <c r="V1065" s="825"/>
      <c r="W1065" s="825"/>
      <c r="X1065" s="825"/>
    </row>
    <row r="1066" customFormat="false" ht="13" hidden="false" customHeight="false" outlineLevel="0" collapsed="false">
      <c r="E1066" s="135"/>
      <c r="G1066" s="858" t="s">
        <v>630</v>
      </c>
      <c r="H1066" s="858" t="s">
        <v>1821</v>
      </c>
      <c r="J1066" s="826"/>
      <c r="K1066" s="826"/>
      <c r="L1066" s="826"/>
      <c r="T1066" s="825"/>
      <c r="U1066" s="825"/>
      <c r="V1066" s="825"/>
      <c r="W1066" s="825"/>
      <c r="X1066" s="825"/>
    </row>
    <row r="1067" customFormat="false" ht="13" hidden="false" customHeight="false" outlineLevel="0" collapsed="false">
      <c r="E1067" s="135"/>
      <c r="G1067" s="858" t="s">
        <v>630</v>
      </c>
      <c r="H1067" s="858" t="s">
        <v>1538</v>
      </c>
      <c r="J1067" s="826"/>
      <c r="K1067" s="826"/>
      <c r="L1067" s="826"/>
      <c r="T1067" s="825"/>
      <c r="U1067" s="825"/>
      <c r="V1067" s="825"/>
      <c r="W1067" s="825"/>
      <c r="X1067" s="825"/>
    </row>
    <row r="1068" customFormat="false" ht="13" hidden="false" customHeight="false" outlineLevel="0" collapsed="false">
      <c r="E1068" s="135"/>
      <c r="G1068" s="858" t="s">
        <v>630</v>
      </c>
      <c r="H1068" s="858" t="s">
        <v>1822</v>
      </c>
      <c r="J1068" s="826"/>
      <c r="K1068" s="826"/>
      <c r="L1068" s="826"/>
      <c r="T1068" s="825"/>
      <c r="U1068" s="825"/>
      <c r="V1068" s="825"/>
      <c r="W1068" s="825"/>
      <c r="X1068" s="825"/>
    </row>
    <row r="1069" customFormat="false" ht="13" hidden="false" customHeight="false" outlineLevel="0" collapsed="false">
      <c r="E1069" s="135"/>
      <c r="G1069" s="858" t="s">
        <v>630</v>
      </c>
      <c r="H1069" s="858" t="s">
        <v>1823</v>
      </c>
      <c r="J1069" s="826"/>
      <c r="K1069" s="826"/>
      <c r="L1069" s="826"/>
      <c r="T1069" s="825"/>
      <c r="U1069" s="825"/>
      <c r="V1069" s="825"/>
      <c r="W1069" s="825"/>
      <c r="X1069" s="825"/>
    </row>
    <row r="1070" customFormat="false" ht="13" hidden="false" customHeight="false" outlineLevel="0" collapsed="false">
      <c r="E1070" s="135"/>
      <c r="G1070" s="858" t="s">
        <v>630</v>
      </c>
      <c r="H1070" s="858" t="s">
        <v>1824</v>
      </c>
      <c r="J1070" s="826"/>
      <c r="K1070" s="826"/>
      <c r="L1070" s="826"/>
      <c r="T1070" s="825"/>
      <c r="U1070" s="825"/>
      <c r="V1070" s="825"/>
      <c r="W1070" s="825"/>
      <c r="X1070" s="825"/>
    </row>
    <row r="1071" customFormat="false" ht="13" hidden="false" customHeight="false" outlineLevel="0" collapsed="false">
      <c r="E1071" s="135"/>
      <c r="G1071" s="858" t="s">
        <v>630</v>
      </c>
      <c r="H1071" s="858" t="s">
        <v>1825</v>
      </c>
      <c r="J1071" s="826"/>
      <c r="K1071" s="826"/>
      <c r="L1071" s="826"/>
      <c r="T1071" s="825"/>
      <c r="U1071" s="825"/>
      <c r="V1071" s="825"/>
      <c r="W1071" s="825"/>
      <c r="X1071" s="825"/>
    </row>
    <row r="1072" customFormat="false" ht="13" hidden="false" customHeight="false" outlineLevel="0" collapsed="false">
      <c r="E1072" s="135"/>
      <c r="G1072" s="858" t="s">
        <v>630</v>
      </c>
      <c r="H1072" s="858" t="s">
        <v>1826</v>
      </c>
      <c r="J1072" s="826"/>
      <c r="K1072" s="826"/>
      <c r="L1072" s="826"/>
      <c r="T1072" s="825"/>
      <c r="U1072" s="825"/>
      <c r="V1072" s="825"/>
      <c r="W1072" s="825"/>
      <c r="X1072" s="825"/>
    </row>
    <row r="1073" customFormat="false" ht="13" hidden="false" customHeight="false" outlineLevel="0" collapsed="false">
      <c r="E1073" s="135"/>
      <c r="G1073" s="858" t="s">
        <v>630</v>
      </c>
      <c r="H1073" s="858" t="s">
        <v>1827</v>
      </c>
      <c r="J1073" s="826"/>
      <c r="K1073" s="826"/>
      <c r="L1073" s="826"/>
      <c r="T1073" s="825"/>
      <c r="U1073" s="825"/>
      <c r="V1073" s="825"/>
      <c r="W1073" s="825"/>
      <c r="X1073" s="825"/>
    </row>
    <row r="1074" customFormat="false" ht="13" hidden="false" customHeight="false" outlineLevel="0" collapsed="false">
      <c r="E1074" s="135"/>
      <c r="G1074" s="858" t="s">
        <v>630</v>
      </c>
      <c r="H1074" s="858" t="s">
        <v>1828</v>
      </c>
      <c r="J1074" s="826"/>
      <c r="K1074" s="826"/>
      <c r="L1074" s="826"/>
      <c r="T1074" s="825"/>
      <c r="U1074" s="825"/>
      <c r="V1074" s="825"/>
      <c r="W1074" s="825"/>
      <c r="X1074" s="825"/>
    </row>
    <row r="1075" customFormat="false" ht="13" hidden="false" customHeight="false" outlineLevel="0" collapsed="false">
      <c r="E1075" s="135"/>
      <c r="G1075" s="858" t="s">
        <v>630</v>
      </c>
      <c r="H1075" s="858" t="s">
        <v>1829</v>
      </c>
      <c r="J1075" s="826"/>
      <c r="K1075" s="826"/>
      <c r="L1075" s="826"/>
      <c r="T1075" s="825"/>
      <c r="U1075" s="825"/>
      <c r="V1075" s="825"/>
      <c r="W1075" s="825"/>
      <c r="X1075" s="825"/>
    </row>
    <row r="1076" customFormat="false" ht="13" hidden="false" customHeight="false" outlineLevel="0" collapsed="false">
      <c r="E1076" s="135"/>
      <c r="G1076" s="858" t="s">
        <v>635</v>
      </c>
      <c r="H1076" s="858" t="s">
        <v>862</v>
      </c>
      <c r="J1076" s="826"/>
      <c r="K1076" s="826"/>
      <c r="L1076" s="826"/>
      <c r="T1076" s="825"/>
      <c r="U1076" s="825"/>
      <c r="V1076" s="825"/>
      <c r="W1076" s="825"/>
      <c r="X1076" s="825"/>
    </row>
    <row r="1077" customFormat="false" ht="13" hidden="false" customHeight="false" outlineLevel="0" collapsed="false">
      <c r="E1077" s="135"/>
      <c r="G1077" s="858" t="s">
        <v>635</v>
      </c>
      <c r="H1077" s="858" t="s">
        <v>1088</v>
      </c>
      <c r="J1077" s="826"/>
      <c r="K1077" s="826"/>
      <c r="L1077" s="826"/>
      <c r="T1077" s="825"/>
      <c r="U1077" s="825"/>
      <c r="V1077" s="825"/>
      <c r="W1077" s="825"/>
      <c r="X1077" s="825"/>
    </row>
    <row r="1078" customFormat="false" ht="13" hidden="false" customHeight="false" outlineLevel="0" collapsed="false">
      <c r="E1078" s="135"/>
      <c r="G1078" s="858" t="s">
        <v>635</v>
      </c>
      <c r="H1078" s="858" t="s">
        <v>1411</v>
      </c>
      <c r="J1078" s="826"/>
      <c r="K1078" s="826"/>
      <c r="L1078" s="826"/>
      <c r="T1078" s="825"/>
      <c r="U1078" s="825"/>
      <c r="V1078" s="825"/>
      <c r="W1078" s="825"/>
      <c r="X1078" s="825"/>
    </row>
    <row r="1079" customFormat="false" ht="13" hidden="false" customHeight="false" outlineLevel="0" collapsed="false">
      <c r="E1079" s="135"/>
      <c r="G1079" s="858" t="s">
        <v>635</v>
      </c>
      <c r="H1079" s="858" t="s">
        <v>1830</v>
      </c>
      <c r="J1079" s="826"/>
      <c r="K1079" s="826"/>
      <c r="L1079" s="826"/>
      <c r="T1079" s="825"/>
      <c r="U1079" s="825"/>
      <c r="V1079" s="825"/>
      <c r="W1079" s="825"/>
      <c r="X1079" s="825"/>
    </row>
    <row r="1080" customFormat="false" ht="13" hidden="false" customHeight="false" outlineLevel="0" collapsed="false">
      <c r="E1080" s="135"/>
      <c r="G1080" s="858" t="s">
        <v>635</v>
      </c>
      <c r="H1080" s="858" t="s">
        <v>864</v>
      </c>
      <c r="J1080" s="826"/>
      <c r="K1080" s="826"/>
      <c r="L1080" s="826"/>
      <c r="T1080" s="825"/>
      <c r="U1080" s="825"/>
      <c r="V1080" s="825"/>
      <c r="W1080" s="825"/>
      <c r="X1080" s="825"/>
    </row>
    <row r="1081" customFormat="false" ht="13" hidden="false" customHeight="false" outlineLevel="0" collapsed="false">
      <c r="E1081" s="135"/>
      <c r="G1081" s="858" t="s">
        <v>635</v>
      </c>
      <c r="H1081" s="858" t="s">
        <v>1090</v>
      </c>
      <c r="J1081" s="826"/>
      <c r="K1081" s="826"/>
      <c r="L1081" s="826"/>
      <c r="T1081" s="825"/>
      <c r="U1081" s="825"/>
      <c r="V1081" s="825"/>
      <c r="W1081" s="825"/>
      <c r="X1081" s="825"/>
    </row>
    <row r="1082" customFormat="false" ht="13" hidden="false" customHeight="false" outlineLevel="0" collapsed="false">
      <c r="E1082" s="135"/>
      <c r="G1082" s="858" t="s">
        <v>635</v>
      </c>
      <c r="H1082" s="858" t="s">
        <v>866</v>
      </c>
      <c r="J1082" s="826"/>
      <c r="K1082" s="826"/>
      <c r="L1082" s="826"/>
      <c r="T1082" s="825"/>
      <c r="U1082" s="825"/>
      <c r="V1082" s="825"/>
      <c r="W1082" s="825"/>
      <c r="X1082" s="825"/>
    </row>
    <row r="1083" customFormat="false" ht="13" hidden="false" customHeight="false" outlineLevel="0" collapsed="false">
      <c r="E1083" s="135"/>
      <c r="G1083" s="858" t="s">
        <v>635</v>
      </c>
      <c r="H1083" s="858" t="s">
        <v>1092</v>
      </c>
      <c r="J1083" s="826"/>
      <c r="K1083" s="826"/>
      <c r="L1083" s="826"/>
      <c r="T1083" s="825"/>
      <c r="U1083" s="825"/>
      <c r="V1083" s="825"/>
      <c r="W1083" s="825"/>
      <c r="X1083" s="825"/>
    </row>
    <row r="1084" customFormat="false" ht="13" hidden="false" customHeight="false" outlineLevel="0" collapsed="false">
      <c r="E1084" s="135"/>
      <c r="G1084" s="858" t="s">
        <v>635</v>
      </c>
      <c r="H1084" s="858" t="s">
        <v>1413</v>
      </c>
      <c r="J1084" s="826"/>
      <c r="K1084" s="826"/>
      <c r="L1084" s="826"/>
      <c r="T1084" s="825"/>
      <c r="U1084" s="825"/>
      <c r="V1084" s="825"/>
      <c r="W1084" s="825"/>
      <c r="X1084" s="825"/>
    </row>
    <row r="1085" customFormat="false" ht="13" hidden="false" customHeight="false" outlineLevel="0" collapsed="false">
      <c r="E1085" s="135"/>
      <c r="G1085" s="858" t="s">
        <v>635</v>
      </c>
      <c r="H1085" s="858" t="s">
        <v>1415</v>
      </c>
      <c r="J1085" s="826"/>
      <c r="K1085" s="826"/>
      <c r="L1085" s="826"/>
      <c r="T1085" s="825"/>
      <c r="U1085" s="825"/>
      <c r="V1085" s="825"/>
      <c r="W1085" s="825"/>
      <c r="X1085" s="825"/>
    </row>
    <row r="1086" customFormat="false" ht="13" hidden="false" customHeight="false" outlineLevel="0" collapsed="false">
      <c r="E1086" s="135"/>
      <c r="G1086" s="858" t="s">
        <v>635</v>
      </c>
      <c r="H1086" s="858" t="s">
        <v>1417</v>
      </c>
      <c r="J1086" s="826"/>
      <c r="K1086" s="826"/>
      <c r="L1086" s="826"/>
      <c r="T1086" s="825"/>
      <c r="U1086" s="825"/>
      <c r="V1086" s="825"/>
      <c r="W1086" s="825"/>
      <c r="X1086" s="825"/>
    </row>
    <row r="1087" customFormat="false" ht="13" hidden="false" customHeight="false" outlineLevel="0" collapsed="false">
      <c r="E1087" s="135"/>
      <c r="G1087" s="858" t="s">
        <v>635</v>
      </c>
      <c r="H1087" s="858" t="s">
        <v>1419</v>
      </c>
      <c r="J1087" s="826"/>
      <c r="K1087" s="826"/>
      <c r="L1087" s="826"/>
      <c r="T1087" s="825"/>
      <c r="U1087" s="825"/>
      <c r="V1087" s="825"/>
      <c r="W1087" s="825"/>
      <c r="X1087" s="825"/>
    </row>
    <row r="1088" customFormat="false" ht="13" hidden="false" customHeight="false" outlineLevel="0" collapsed="false">
      <c r="E1088" s="135"/>
      <c r="G1088" s="858" t="s">
        <v>635</v>
      </c>
      <c r="H1088" s="858" t="s">
        <v>1831</v>
      </c>
      <c r="J1088" s="826"/>
      <c r="K1088" s="826"/>
      <c r="L1088" s="826"/>
      <c r="T1088" s="825"/>
      <c r="U1088" s="825"/>
      <c r="V1088" s="825"/>
      <c r="W1088" s="825"/>
      <c r="X1088" s="825"/>
    </row>
    <row r="1089" customFormat="false" ht="13" hidden="false" customHeight="false" outlineLevel="0" collapsed="false">
      <c r="E1089" s="135"/>
      <c r="G1089" s="858" t="s">
        <v>635</v>
      </c>
      <c r="H1089" s="858" t="s">
        <v>1421</v>
      </c>
      <c r="J1089" s="826"/>
      <c r="K1089" s="826"/>
      <c r="L1089" s="826"/>
      <c r="T1089" s="825"/>
      <c r="U1089" s="825"/>
      <c r="V1089" s="825"/>
      <c r="W1089" s="825"/>
      <c r="X1089" s="825"/>
    </row>
    <row r="1090" customFormat="false" ht="13" hidden="false" customHeight="false" outlineLevel="0" collapsed="false">
      <c r="E1090" s="135"/>
      <c r="G1090" s="858" t="s">
        <v>635</v>
      </c>
      <c r="H1090" s="858" t="s">
        <v>1832</v>
      </c>
      <c r="J1090" s="826"/>
      <c r="K1090" s="826"/>
      <c r="L1090" s="826"/>
      <c r="T1090" s="825"/>
      <c r="U1090" s="825"/>
      <c r="V1090" s="825"/>
      <c r="W1090" s="825"/>
      <c r="X1090" s="825"/>
    </row>
    <row r="1091" customFormat="false" ht="13" hidden="false" customHeight="false" outlineLevel="0" collapsed="false">
      <c r="E1091" s="135"/>
      <c r="G1091" s="858" t="s">
        <v>635</v>
      </c>
      <c r="H1091" s="858" t="s">
        <v>1833</v>
      </c>
      <c r="J1091" s="826"/>
      <c r="K1091" s="826"/>
      <c r="L1091" s="826"/>
      <c r="T1091" s="825"/>
      <c r="U1091" s="825"/>
      <c r="V1091" s="825"/>
      <c r="W1091" s="825"/>
      <c r="X1091" s="825"/>
    </row>
    <row r="1092" customFormat="false" ht="13" hidden="false" customHeight="false" outlineLevel="0" collapsed="false">
      <c r="E1092" s="135"/>
      <c r="G1092" s="858" t="s">
        <v>635</v>
      </c>
      <c r="H1092" s="858" t="s">
        <v>1834</v>
      </c>
      <c r="J1092" s="826"/>
      <c r="K1092" s="826"/>
      <c r="L1092" s="826"/>
      <c r="T1092" s="825"/>
      <c r="U1092" s="825"/>
      <c r="V1092" s="825"/>
      <c r="W1092" s="825"/>
      <c r="X1092" s="825"/>
    </row>
    <row r="1093" customFormat="false" ht="13" hidden="false" customHeight="false" outlineLevel="0" collapsed="false">
      <c r="E1093" s="135"/>
      <c r="G1093" s="858" t="s">
        <v>635</v>
      </c>
      <c r="H1093" s="858" t="s">
        <v>1835</v>
      </c>
      <c r="J1093" s="826"/>
      <c r="K1093" s="826"/>
      <c r="L1093" s="826"/>
      <c r="T1093" s="825"/>
      <c r="U1093" s="825"/>
      <c r="V1093" s="825"/>
      <c r="W1093" s="825"/>
      <c r="X1093" s="825"/>
    </row>
    <row r="1094" customFormat="false" ht="13" hidden="false" customHeight="false" outlineLevel="0" collapsed="false">
      <c r="E1094" s="135"/>
      <c r="G1094" s="858" t="s">
        <v>635</v>
      </c>
      <c r="H1094" s="858" t="s">
        <v>1836</v>
      </c>
      <c r="J1094" s="826"/>
      <c r="K1094" s="826"/>
      <c r="L1094" s="826"/>
      <c r="T1094" s="825"/>
      <c r="U1094" s="825"/>
      <c r="V1094" s="825"/>
      <c r="W1094" s="825"/>
      <c r="X1094" s="825"/>
    </row>
    <row r="1095" customFormat="false" ht="13" hidden="false" customHeight="false" outlineLevel="0" collapsed="false">
      <c r="E1095" s="135"/>
      <c r="G1095" s="858" t="s">
        <v>639</v>
      </c>
      <c r="H1095" s="858" t="s">
        <v>868</v>
      </c>
      <c r="J1095" s="826"/>
      <c r="K1095" s="826"/>
      <c r="L1095" s="826"/>
      <c r="T1095" s="825"/>
      <c r="U1095" s="825"/>
      <c r="V1095" s="825"/>
      <c r="W1095" s="825"/>
      <c r="X1095" s="825"/>
    </row>
    <row r="1096" customFormat="false" ht="13" hidden="false" customHeight="false" outlineLevel="0" collapsed="false">
      <c r="E1096" s="135"/>
      <c r="G1096" s="858" t="s">
        <v>639</v>
      </c>
      <c r="H1096" s="858" t="s">
        <v>1837</v>
      </c>
      <c r="J1096" s="826"/>
      <c r="K1096" s="826"/>
      <c r="L1096" s="826"/>
      <c r="T1096" s="825"/>
      <c r="U1096" s="825"/>
      <c r="V1096" s="825"/>
      <c r="W1096" s="825"/>
      <c r="X1096" s="825"/>
    </row>
    <row r="1097" customFormat="false" ht="13" hidden="false" customHeight="false" outlineLevel="0" collapsed="false">
      <c r="E1097" s="135"/>
      <c r="G1097" s="858" t="s">
        <v>639</v>
      </c>
      <c r="H1097" s="858" t="s">
        <v>1838</v>
      </c>
      <c r="J1097" s="826"/>
      <c r="K1097" s="826"/>
      <c r="L1097" s="826"/>
      <c r="T1097" s="825"/>
      <c r="U1097" s="825"/>
      <c r="V1097" s="825"/>
      <c r="W1097" s="825"/>
      <c r="X1097" s="825"/>
    </row>
    <row r="1098" customFormat="false" ht="13" hidden="false" customHeight="false" outlineLevel="0" collapsed="false">
      <c r="E1098" s="135"/>
      <c r="G1098" s="858" t="s">
        <v>639</v>
      </c>
      <c r="H1098" s="858" t="s">
        <v>1839</v>
      </c>
      <c r="J1098" s="826"/>
      <c r="K1098" s="826"/>
      <c r="L1098" s="826"/>
      <c r="T1098" s="825"/>
      <c r="U1098" s="825"/>
      <c r="V1098" s="825"/>
      <c r="W1098" s="825"/>
      <c r="X1098" s="825"/>
    </row>
    <row r="1099" customFormat="false" ht="13" hidden="false" customHeight="false" outlineLevel="0" collapsed="false">
      <c r="E1099" s="135"/>
      <c r="G1099" s="858" t="s">
        <v>639</v>
      </c>
      <c r="H1099" s="858" t="s">
        <v>1094</v>
      </c>
      <c r="J1099" s="826"/>
      <c r="K1099" s="826"/>
      <c r="L1099" s="826"/>
      <c r="T1099" s="825"/>
      <c r="U1099" s="825"/>
      <c r="V1099" s="825"/>
      <c r="W1099" s="825"/>
      <c r="X1099" s="825"/>
    </row>
    <row r="1100" customFormat="false" ht="13" hidden="false" customHeight="false" outlineLevel="0" collapsed="false">
      <c r="E1100" s="135"/>
      <c r="G1100" s="858" t="s">
        <v>639</v>
      </c>
      <c r="H1100" s="858" t="s">
        <v>1840</v>
      </c>
      <c r="J1100" s="826"/>
      <c r="K1100" s="826"/>
      <c r="L1100" s="826"/>
      <c r="T1100" s="825"/>
      <c r="U1100" s="825"/>
      <c r="V1100" s="825"/>
      <c r="W1100" s="825"/>
      <c r="X1100" s="825"/>
    </row>
    <row r="1101" customFormat="false" ht="13" hidden="false" customHeight="false" outlineLevel="0" collapsed="false">
      <c r="E1101" s="135"/>
      <c r="G1101" s="858" t="s">
        <v>639</v>
      </c>
      <c r="H1101" s="858" t="s">
        <v>1096</v>
      </c>
      <c r="J1101" s="826"/>
      <c r="K1101" s="826"/>
      <c r="L1101" s="826"/>
      <c r="T1101" s="825"/>
      <c r="U1101" s="825"/>
      <c r="V1101" s="825"/>
      <c r="W1101" s="825"/>
      <c r="X1101" s="825"/>
    </row>
    <row r="1102" customFormat="false" ht="13" hidden="false" customHeight="false" outlineLevel="0" collapsed="false">
      <c r="E1102" s="135"/>
      <c r="G1102" s="858" t="s">
        <v>639</v>
      </c>
      <c r="H1102" s="858" t="s">
        <v>1423</v>
      </c>
      <c r="J1102" s="826"/>
      <c r="K1102" s="826"/>
      <c r="L1102" s="826"/>
      <c r="T1102" s="825"/>
      <c r="U1102" s="825"/>
      <c r="V1102" s="825"/>
      <c r="W1102" s="825"/>
      <c r="X1102" s="825"/>
    </row>
    <row r="1103" customFormat="false" ht="13" hidden="false" customHeight="false" outlineLevel="0" collapsed="false">
      <c r="E1103" s="135"/>
      <c r="G1103" s="858" t="s">
        <v>639</v>
      </c>
      <c r="H1103" s="858" t="s">
        <v>1098</v>
      </c>
      <c r="J1103" s="826"/>
      <c r="K1103" s="826"/>
      <c r="L1103" s="826"/>
      <c r="T1103" s="825"/>
      <c r="U1103" s="825"/>
      <c r="V1103" s="825"/>
      <c r="W1103" s="825"/>
      <c r="X1103" s="825"/>
    </row>
    <row r="1104" customFormat="false" ht="13" hidden="false" customHeight="false" outlineLevel="0" collapsed="false">
      <c r="E1104" s="135"/>
      <c r="G1104" s="858" t="s">
        <v>639</v>
      </c>
      <c r="H1104" s="858" t="s">
        <v>1100</v>
      </c>
      <c r="J1104" s="826"/>
      <c r="K1104" s="826"/>
      <c r="L1104" s="826"/>
      <c r="T1104" s="825"/>
      <c r="U1104" s="825"/>
      <c r="V1104" s="825"/>
      <c r="W1104" s="825"/>
      <c r="X1104" s="825"/>
    </row>
    <row r="1105" customFormat="false" ht="13" hidden="false" customHeight="false" outlineLevel="0" collapsed="false">
      <c r="E1105" s="135"/>
      <c r="G1105" s="858" t="s">
        <v>639</v>
      </c>
      <c r="H1105" s="858" t="s">
        <v>1102</v>
      </c>
      <c r="J1105" s="826"/>
      <c r="K1105" s="826"/>
      <c r="L1105" s="826"/>
      <c r="T1105" s="825"/>
      <c r="U1105" s="825"/>
      <c r="V1105" s="825"/>
      <c r="W1105" s="825"/>
      <c r="X1105" s="825"/>
    </row>
    <row r="1106" customFormat="false" ht="13" hidden="false" customHeight="false" outlineLevel="0" collapsed="false">
      <c r="E1106" s="135"/>
      <c r="G1106" s="858" t="s">
        <v>639</v>
      </c>
      <c r="H1106" s="858" t="s">
        <v>1104</v>
      </c>
      <c r="J1106" s="826"/>
      <c r="K1106" s="826"/>
      <c r="L1106" s="826"/>
      <c r="T1106" s="825"/>
      <c r="U1106" s="825"/>
      <c r="V1106" s="825"/>
      <c r="W1106" s="825"/>
      <c r="X1106" s="825"/>
    </row>
    <row r="1107" customFormat="false" ht="13" hidden="false" customHeight="false" outlineLevel="0" collapsed="false">
      <c r="E1107" s="135"/>
      <c r="G1107" s="858" t="s">
        <v>639</v>
      </c>
      <c r="H1107" s="858" t="s">
        <v>1841</v>
      </c>
      <c r="J1107" s="826"/>
      <c r="K1107" s="826"/>
      <c r="L1107" s="826"/>
      <c r="T1107" s="825"/>
      <c r="U1107" s="825"/>
      <c r="V1107" s="825"/>
      <c r="W1107" s="825"/>
      <c r="X1107" s="825"/>
    </row>
    <row r="1108" customFormat="false" ht="13" hidden="false" customHeight="false" outlineLevel="0" collapsed="false">
      <c r="E1108" s="135"/>
      <c r="G1108" s="858" t="s">
        <v>639</v>
      </c>
      <c r="H1108" s="858" t="s">
        <v>1842</v>
      </c>
      <c r="J1108" s="826"/>
      <c r="K1108" s="826"/>
      <c r="L1108" s="826"/>
      <c r="T1108" s="825"/>
      <c r="U1108" s="825"/>
      <c r="V1108" s="825"/>
      <c r="W1108" s="825"/>
      <c r="X1108" s="825"/>
    </row>
    <row r="1109" customFormat="false" ht="13" hidden="false" customHeight="false" outlineLevel="0" collapsed="false">
      <c r="E1109" s="135"/>
      <c r="G1109" s="858" t="s">
        <v>639</v>
      </c>
      <c r="H1109" s="858" t="s">
        <v>1106</v>
      </c>
      <c r="J1109" s="826"/>
      <c r="K1109" s="826"/>
      <c r="L1109" s="826"/>
      <c r="T1109" s="825"/>
      <c r="U1109" s="825"/>
      <c r="V1109" s="825"/>
      <c r="W1109" s="825"/>
      <c r="X1109" s="825"/>
    </row>
    <row r="1110" customFormat="false" ht="13" hidden="false" customHeight="false" outlineLevel="0" collapsed="false">
      <c r="E1110" s="135"/>
      <c r="G1110" s="858" t="s">
        <v>639</v>
      </c>
      <c r="H1110" s="858" t="s">
        <v>1425</v>
      </c>
      <c r="J1110" s="826"/>
      <c r="K1110" s="826"/>
      <c r="L1110" s="826"/>
      <c r="T1110" s="825"/>
      <c r="U1110" s="825"/>
      <c r="V1110" s="825"/>
      <c r="W1110" s="825"/>
      <c r="X1110" s="825"/>
    </row>
    <row r="1111" customFormat="false" ht="13" hidden="false" customHeight="false" outlineLevel="0" collapsed="false">
      <c r="E1111" s="135"/>
      <c r="G1111" s="858" t="s">
        <v>639</v>
      </c>
      <c r="H1111" s="858" t="s">
        <v>1427</v>
      </c>
      <c r="J1111" s="826"/>
      <c r="K1111" s="826"/>
      <c r="L1111" s="826"/>
      <c r="T1111" s="825"/>
      <c r="U1111" s="825"/>
      <c r="V1111" s="825"/>
      <c r="W1111" s="825"/>
      <c r="X1111" s="825"/>
    </row>
    <row r="1112" customFormat="false" ht="13" hidden="false" customHeight="false" outlineLevel="0" collapsed="false">
      <c r="E1112" s="135"/>
      <c r="G1112" s="858" t="s">
        <v>639</v>
      </c>
      <c r="H1112" s="858" t="s">
        <v>1843</v>
      </c>
      <c r="J1112" s="826"/>
      <c r="K1112" s="826"/>
      <c r="L1112" s="826"/>
      <c r="T1112" s="825"/>
      <c r="U1112" s="825"/>
      <c r="V1112" s="825"/>
      <c r="W1112" s="825"/>
      <c r="X1112" s="825"/>
    </row>
    <row r="1113" customFormat="false" ht="13" hidden="false" customHeight="false" outlineLevel="0" collapsed="false">
      <c r="E1113" s="135"/>
      <c r="G1113" s="858" t="s">
        <v>639</v>
      </c>
      <c r="H1113" s="858" t="s">
        <v>1844</v>
      </c>
      <c r="J1113" s="826"/>
      <c r="K1113" s="826"/>
      <c r="L1113" s="826"/>
      <c r="T1113" s="825"/>
      <c r="U1113" s="825"/>
      <c r="V1113" s="825"/>
      <c r="W1113" s="825"/>
      <c r="X1113" s="825"/>
    </row>
    <row r="1114" customFormat="false" ht="13" hidden="false" customHeight="false" outlineLevel="0" collapsed="false">
      <c r="E1114" s="135"/>
      <c r="G1114" s="858" t="s">
        <v>639</v>
      </c>
      <c r="H1114" s="858" t="s">
        <v>1845</v>
      </c>
      <c r="J1114" s="826"/>
      <c r="K1114" s="826"/>
      <c r="L1114" s="826"/>
      <c r="T1114" s="825"/>
      <c r="U1114" s="825"/>
      <c r="V1114" s="825"/>
      <c r="W1114" s="825"/>
      <c r="X1114" s="825"/>
    </row>
    <row r="1115" customFormat="false" ht="13" hidden="false" customHeight="false" outlineLevel="0" collapsed="false">
      <c r="E1115" s="135"/>
      <c r="G1115" s="858" t="s">
        <v>639</v>
      </c>
      <c r="H1115" s="858" t="s">
        <v>1846</v>
      </c>
      <c r="J1115" s="826"/>
      <c r="K1115" s="826"/>
      <c r="L1115" s="826"/>
      <c r="T1115" s="825"/>
      <c r="U1115" s="825"/>
      <c r="V1115" s="825"/>
      <c r="W1115" s="825"/>
      <c r="X1115" s="825"/>
    </row>
    <row r="1116" customFormat="false" ht="13" hidden="false" customHeight="false" outlineLevel="0" collapsed="false">
      <c r="E1116" s="135"/>
      <c r="G1116" s="858" t="s">
        <v>639</v>
      </c>
      <c r="H1116" s="858" t="s">
        <v>1108</v>
      </c>
      <c r="J1116" s="826"/>
      <c r="K1116" s="826"/>
      <c r="L1116" s="826"/>
      <c r="T1116" s="825"/>
      <c r="U1116" s="825"/>
      <c r="V1116" s="825"/>
      <c r="W1116" s="825"/>
      <c r="X1116" s="825"/>
    </row>
    <row r="1117" customFormat="false" ht="13" hidden="false" customHeight="false" outlineLevel="0" collapsed="false">
      <c r="E1117" s="135"/>
      <c r="G1117" s="858" t="s">
        <v>639</v>
      </c>
      <c r="H1117" s="858" t="s">
        <v>1847</v>
      </c>
      <c r="J1117" s="826"/>
      <c r="K1117" s="826"/>
      <c r="L1117" s="826"/>
      <c r="T1117" s="825"/>
      <c r="U1117" s="825"/>
      <c r="V1117" s="825"/>
      <c r="W1117" s="825"/>
      <c r="X1117" s="825"/>
    </row>
    <row r="1118" customFormat="false" ht="13" hidden="false" customHeight="false" outlineLevel="0" collapsed="false">
      <c r="E1118" s="135"/>
      <c r="G1118" s="858" t="s">
        <v>639</v>
      </c>
      <c r="H1118" s="858" t="s">
        <v>1848</v>
      </c>
      <c r="J1118" s="826"/>
      <c r="K1118" s="826"/>
      <c r="L1118" s="826"/>
      <c r="T1118" s="825"/>
      <c r="U1118" s="825"/>
      <c r="V1118" s="825"/>
      <c r="W1118" s="825"/>
      <c r="X1118" s="825"/>
    </row>
    <row r="1119" customFormat="false" ht="13" hidden="false" customHeight="false" outlineLevel="0" collapsed="false">
      <c r="E1119" s="135"/>
      <c r="G1119" s="858" t="s">
        <v>639</v>
      </c>
      <c r="H1119" s="858" t="s">
        <v>1849</v>
      </c>
      <c r="J1119" s="826"/>
      <c r="K1119" s="826"/>
      <c r="L1119" s="826"/>
      <c r="T1119" s="825"/>
      <c r="U1119" s="825"/>
      <c r="V1119" s="825"/>
      <c r="W1119" s="825"/>
      <c r="X1119" s="825"/>
    </row>
    <row r="1120" customFormat="false" ht="13" hidden="false" customHeight="false" outlineLevel="0" collapsed="false">
      <c r="E1120" s="135"/>
      <c r="G1120" s="858" t="s">
        <v>639</v>
      </c>
      <c r="H1120" s="858" t="s">
        <v>1850</v>
      </c>
      <c r="J1120" s="826"/>
      <c r="K1120" s="826"/>
      <c r="L1120" s="826"/>
      <c r="T1120" s="825"/>
      <c r="U1120" s="825"/>
      <c r="V1120" s="825"/>
      <c r="W1120" s="825"/>
      <c r="X1120" s="825"/>
    </row>
    <row r="1121" customFormat="false" ht="13" hidden="false" customHeight="false" outlineLevel="0" collapsed="false">
      <c r="E1121" s="135"/>
      <c r="G1121" s="858" t="s">
        <v>644</v>
      </c>
      <c r="H1121" s="858" t="s">
        <v>654</v>
      </c>
      <c r="J1121" s="826"/>
      <c r="K1121" s="826"/>
      <c r="L1121" s="826"/>
      <c r="T1121" s="825"/>
      <c r="U1121" s="825"/>
      <c r="V1121" s="825"/>
      <c r="W1121" s="825"/>
      <c r="X1121" s="825"/>
    </row>
    <row r="1122" customFormat="false" ht="13" hidden="false" customHeight="false" outlineLevel="0" collapsed="false">
      <c r="E1122" s="135"/>
      <c r="G1122" s="858" t="s">
        <v>644</v>
      </c>
      <c r="H1122" s="858" t="s">
        <v>870</v>
      </c>
      <c r="J1122" s="826"/>
      <c r="K1122" s="826"/>
      <c r="L1122" s="826"/>
      <c r="T1122" s="825"/>
      <c r="U1122" s="825"/>
      <c r="V1122" s="825"/>
      <c r="W1122" s="825"/>
      <c r="X1122" s="825"/>
    </row>
    <row r="1123" customFormat="false" ht="13" hidden="false" customHeight="false" outlineLevel="0" collapsed="false">
      <c r="E1123" s="135"/>
      <c r="G1123" s="858" t="s">
        <v>644</v>
      </c>
      <c r="H1123" s="858" t="s">
        <v>1110</v>
      </c>
      <c r="J1123" s="826"/>
      <c r="K1123" s="826"/>
      <c r="L1123" s="826"/>
      <c r="T1123" s="825"/>
      <c r="U1123" s="825"/>
      <c r="V1123" s="825"/>
      <c r="W1123" s="825"/>
      <c r="X1123" s="825"/>
    </row>
    <row r="1124" customFormat="false" ht="13" hidden="false" customHeight="false" outlineLevel="0" collapsed="false">
      <c r="E1124" s="135"/>
      <c r="G1124" s="858" t="s">
        <v>644</v>
      </c>
      <c r="H1124" s="858" t="s">
        <v>787</v>
      </c>
      <c r="J1124" s="826"/>
      <c r="K1124" s="826"/>
      <c r="L1124" s="826"/>
      <c r="T1124" s="825"/>
      <c r="U1124" s="825"/>
      <c r="V1124" s="825"/>
      <c r="W1124" s="825"/>
      <c r="X1124" s="825"/>
    </row>
    <row r="1125" customFormat="false" ht="13" hidden="false" customHeight="false" outlineLevel="0" collapsed="false">
      <c r="E1125" s="135"/>
      <c r="G1125" s="858" t="s">
        <v>644</v>
      </c>
      <c r="H1125" s="858" t="s">
        <v>789</v>
      </c>
      <c r="J1125" s="826"/>
      <c r="K1125" s="826"/>
      <c r="L1125" s="826"/>
      <c r="T1125" s="825"/>
      <c r="U1125" s="825"/>
      <c r="V1125" s="825"/>
      <c r="W1125" s="825"/>
      <c r="X1125" s="825"/>
    </row>
    <row r="1126" customFormat="false" ht="13" hidden="false" customHeight="false" outlineLevel="0" collapsed="false">
      <c r="E1126" s="135"/>
      <c r="G1126" s="858" t="s">
        <v>644</v>
      </c>
      <c r="H1126" s="858" t="s">
        <v>791</v>
      </c>
      <c r="J1126" s="826"/>
      <c r="K1126" s="826"/>
      <c r="L1126" s="826"/>
      <c r="T1126" s="825"/>
      <c r="U1126" s="825"/>
      <c r="V1126" s="825"/>
      <c r="W1126" s="825"/>
      <c r="X1126" s="825"/>
    </row>
    <row r="1127" customFormat="false" ht="13" hidden="false" customHeight="false" outlineLevel="0" collapsed="false">
      <c r="E1127" s="135"/>
      <c r="G1127" s="858" t="s">
        <v>644</v>
      </c>
      <c r="H1127" s="858" t="s">
        <v>1112</v>
      </c>
      <c r="J1127" s="826"/>
      <c r="K1127" s="826"/>
      <c r="L1127" s="826"/>
      <c r="T1127" s="825"/>
      <c r="U1127" s="825"/>
      <c r="V1127" s="825"/>
      <c r="W1127" s="825"/>
      <c r="X1127" s="825"/>
    </row>
    <row r="1128" customFormat="false" ht="13" hidden="false" customHeight="false" outlineLevel="0" collapsed="false">
      <c r="E1128" s="135"/>
      <c r="G1128" s="858" t="s">
        <v>644</v>
      </c>
      <c r="H1128" s="858" t="s">
        <v>793</v>
      </c>
      <c r="J1128" s="826"/>
      <c r="K1128" s="826"/>
      <c r="L1128" s="826"/>
      <c r="T1128" s="825"/>
      <c r="U1128" s="825"/>
      <c r="V1128" s="825"/>
      <c r="W1128" s="825"/>
      <c r="X1128" s="825"/>
    </row>
    <row r="1129" customFormat="false" ht="13" hidden="false" customHeight="false" outlineLevel="0" collapsed="false">
      <c r="E1129" s="135"/>
      <c r="G1129" s="858" t="s">
        <v>644</v>
      </c>
      <c r="H1129" s="858" t="s">
        <v>1114</v>
      </c>
      <c r="J1129" s="826"/>
      <c r="K1129" s="826"/>
      <c r="L1129" s="826"/>
      <c r="T1129" s="825"/>
      <c r="U1129" s="825"/>
      <c r="V1129" s="825"/>
      <c r="W1129" s="825"/>
      <c r="X1129" s="825"/>
    </row>
    <row r="1130" customFormat="false" ht="13" hidden="false" customHeight="false" outlineLevel="0" collapsed="false">
      <c r="E1130" s="135"/>
      <c r="G1130" s="858" t="s">
        <v>644</v>
      </c>
      <c r="H1130" s="858" t="s">
        <v>736</v>
      </c>
      <c r="J1130" s="826"/>
      <c r="K1130" s="826"/>
      <c r="L1130" s="826"/>
      <c r="T1130" s="825"/>
      <c r="U1130" s="825"/>
      <c r="V1130" s="825"/>
      <c r="W1130" s="825"/>
      <c r="X1130" s="825"/>
    </row>
    <row r="1131" customFormat="false" ht="13" hidden="false" customHeight="false" outlineLevel="0" collapsed="false">
      <c r="E1131" s="135"/>
      <c r="G1131" s="858" t="s">
        <v>644</v>
      </c>
      <c r="H1131" s="858" t="s">
        <v>872</v>
      </c>
      <c r="J1131" s="826"/>
      <c r="K1131" s="826"/>
      <c r="L1131" s="826"/>
      <c r="T1131" s="825"/>
      <c r="U1131" s="825"/>
      <c r="V1131" s="825"/>
      <c r="W1131" s="825"/>
      <c r="X1131" s="825"/>
    </row>
    <row r="1132" customFormat="false" ht="13" hidden="false" customHeight="false" outlineLevel="0" collapsed="false">
      <c r="E1132" s="135"/>
      <c r="G1132" s="858" t="s">
        <v>644</v>
      </c>
      <c r="H1132" s="858" t="s">
        <v>874</v>
      </c>
      <c r="J1132" s="826"/>
      <c r="K1132" s="826"/>
      <c r="L1132" s="826"/>
      <c r="T1132" s="825"/>
      <c r="U1132" s="825"/>
      <c r="V1132" s="825"/>
      <c r="W1132" s="825"/>
      <c r="X1132" s="825"/>
    </row>
    <row r="1133" customFormat="false" ht="13" hidden="false" customHeight="false" outlineLevel="0" collapsed="false">
      <c r="E1133" s="135"/>
      <c r="G1133" s="858" t="s">
        <v>644</v>
      </c>
      <c r="H1133" s="858" t="s">
        <v>876</v>
      </c>
      <c r="J1133" s="826"/>
      <c r="K1133" s="826"/>
      <c r="L1133" s="826"/>
      <c r="T1133" s="825"/>
      <c r="U1133" s="825"/>
      <c r="V1133" s="825"/>
      <c r="W1133" s="825"/>
      <c r="X1133" s="825"/>
    </row>
    <row r="1134" customFormat="false" ht="13" hidden="false" customHeight="false" outlineLevel="0" collapsed="false">
      <c r="E1134" s="135"/>
      <c r="G1134" s="858" t="s">
        <v>644</v>
      </c>
      <c r="H1134" s="858" t="s">
        <v>1116</v>
      </c>
      <c r="J1134" s="826"/>
      <c r="K1134" s="826"/>
      <c r="L1134" s="826"/>
      <c r="T1134" s="825"/>
      <c r="U1134" s="825"/>
      <c r="V1134" s="825"/>
      <c r="W1134" s="825"/>
      <c r="X1134" s="825"/>
    </row>
    <row r="1135" customFormat="false" ht="13" hidden="false" customHeight="false" outlineLevel="0" collapsed="false">
      <c r="E1135" s="135"/>
      <c r="G1135" s="858" t="s">
        <v>644</v>
      </c>
      <c r="H1135" s="858" t="s">
        <v>1118</v>
      </c>
      <c r="J1135" s="826"/>
      <c r="K1135" s="826"/>
      <c r="L1135" s="826"/>
      <c r="T1135" s="825"/>
      <c r="U1135" s="825"/>
      <c r="V1135" s="825"/>
      <c r="W1135" s="825"/>
      <c r="X1135" s="825"/>
    </row>
    <row r="1136" customFormat="false" ht="13" hidden="false" customHeight="false" outlineLevel="0" collapsed="false">
      <c r="E1136" s="135"/>
      <c r="G1136" s="858" t="s">
        <v>644</v>
      </c>
      <c r="H1136" s="858" t="s">
        <v>795</v>
      </c>
      <c r="J1136" s="826"/>
      <c r="K1136" s="826"/>
      <c r="L1136" s="826"/>
      <c r="T1136" s="825"/>
      <c r="U1136" s="825"/>
      <c r="V1136" s="825"/>
      <c r="W1136" s="825"/>
      <c r="X1136" s="825"/>
    </row>
    <row r="1137" customFormat="false" ht="13" hidden="false" customHeight="false" outlineLevel="0" collapsed="false">
      <c r="E1137" s="135"/>
      <c r="G1137" s="858" t="s">
        <v>644</v>
      </c>
      <c r="H1137" s="858" t="s">
        <v>1120</v>
      </c>
      <c r="J1137" s="826"/>
      <c r="K1137" s="826"/>
      <c r="L1137" s="826"/>
      <c r="T1137" s="825"/>
      <c r="U1137" s="825"/>
      <c r="V1137" s="825"/>
      <c r="W1137" s="825"/>
      <c r="X1137" s="825"/>
    </row>
    <row r="1138" customFormat="false" ht="13" hidden="false" customHeight="false" outlineLevel="0" collapsed="false">
      <c r="E1138" s="135"/>
      <c r="G1138" s="858" t="s">
        <v>644</v>
      </c>
      <c r="H1138" s="858" t="s">
        <v>878</v>
      </c>
      <c r="J1138" s="826"/>
      <c r="K1138" s="826"/>
      <c r="L1138" s="826"/>
      <c r="T1138" s="825"/>
      <c r="U1138" s="825"/>
      <c r="V1138" s="825"/>
      <c r="W1138" s="825"/>
      <c r="X1138" s="825"/>
    </row>
    <row r="1139" customFormat="false" ht="13" hidden="false" customHeight="false" outlineLevel="0" collapsed="false">
      <c r="E1139" s="135"/>
      <c r="G1139" s="858" t="s">
        <v>644</v>
      </c>
      <c r="H1139" s="858" t="s">
        <v>738</v>
      </c>
      <c r="J1139" s="826"/>
      <c r="K1139" s="826"/>
      <c r="L1139" s="826"/>
      <c r="T1139" s="825"/>
      <c r="U1139" s="825"/>
      <c r="V1139" s="825"/>
      <c r="W1139" s="825"/>
      <c r="X1139" s="825"/>
    </row>
    <row r="1140" customFormat="false" ht="13" hidden="false" customHeight="false" outlineLevel="0" collapsed="false">
      <c r="E1140" s="135"/>
      <c r="G1140" s="858" t="s">
        <v>644</v>
      </c>
      <c r="H1140" s="858" t="s">
        <v>1122</v>
      </c>
      <c r="J1140" s="826"/>
      <c r="K1140" s="826"/>
      <c r="L1140" s="826"/>
      <c r="T1140" s="825"/>
      <c r="U1140" s="825"/>
      <c r="V1140" s="825"/>
      <c r="W1140" s="825"/>
      <c r="X1140" s="825"/>
    </row>
    <row r="1141" customFormat="false" ht="13" hidden="false" customHeight="false" outlineLevel="0" collapsed="false">
      <c r="E1141" s="135"/>
      <c r="G1141" s="858" t="s">
        <v>644</v>
      </c>
      <c r="H1141" s="858" t="s">
        <v>797</v>
      </c>
      <c r="J1141" s="826"/>
      <c r="K1141" s="826"/>
      <c r="L1141" s="826"/>
      <c r="T1141" s="825"/>
      <c r="U1141" s="825"/>
      <c r="V1141" s="825"/>
      <c r="W1141" s="825"/>
      <c r="X1141" s="825"/>
    </row>
    <row r="1142" customFormat="false" ht="13" hidden="false" customHeight="false" outlineLevel="0" collapsed="false">
      <c r="E1142" s="135"/>
      <c r="G1142" s="858" t="s">
        <v>644</v>
      </c>
      <c r="H1142" s="858" t="s">
        <v>1124</v>
      </c>
      <c r="J1142" s="826"/>
      <c r="K1142" s="826"/>
      <c r="L1142" s="826"/>
      <c r="T1142" s="825"/>
      <c r="U1142" s="825"/>
      <c r="V1142" s="825"/>
      <c r="W1142" s="825"/>
      <c r="X1142" s="825"/>
    </row>
    <row r="1143" customFormat="false" ht="13" hidden="false" customHeight="false" outlineLevel="0" collapsed="false">
      <c r="E1143" s="135"/>
      <c r="G1143" s="858" t="s">
        <v>644</v>
      </c>
      <c r="H1143" s="858" t="s">
        <v>1126</v>
      </c>
      <c r="J1143" s="826"/>
      <c r="K1143" s="826"/>
      <c r="L1143" s="826"/>
      <c r="T1143" s="825"/>
      <c r="U1143" s="825"/>
      <c r="V1143" s="825"/>
      <c r="W1143" s="825"/>
      <c r="X1143" s="825"/>
    </row>
    <row r="1144" customFormat="false" ht="13" hidden="false" customHeight="false" outlineLevel="0" collapsed="false">
      <c r="E1144" s="135"/>
      <c r="G1144" s="858" t="s">
        <v>644</v>
      </c>
      <c r="H1144" s="858" t="s">
        <v>740</v>
      </c>
      <c r="J1144" s="826"/>
      <c r="K1144" s="826"/>
      <c r="L1144" s="826"/>
      <c r="T1144" s="825"/>
      <c r="U1144" s="825"/>
      <c r="V1144" s="825"/>
      <c r="W1144" s="825"/>
      <c r="X1144" s="825"/>
    </row>
    <row r="1145" customFormat="false" ht="13" hidden="false" customHeight="false" outlineLevel="0" collapsed="false">
      <c r="E1145" s="135"/>
      <c r="G1145" s="858" t="s">
        <v>644</v>
      </c>
      <c r="H1145" s="858" t="s">
        <v>880</v>
      </c>
      <c r="J1145" s="826"/>
      <c r="K1145" s="826"/>
      <c r="L1145" s="826"/>
      <c r="T1145" s="825"/>
      <c r="U1145" s="825"/>
      <c r="V1145" s="825"/>
      <c r="W1145" s="825"/>
      <c r="X1145" s="825"/>
    </row>
    <row r="1146" customFormat="false" ht="13" hidden="false" customHeight="false" outlineLevel="0" collapsed="false">
      <c r="E1146" s="135"/>
      <c r="G1146" s="858" t="s">
        <v>644</v>
      </c>
      <c r="H1146" s="858" t="s">
        <v>882</v>
      </c>
      <c r="J1146" s="826"/>
      <c r="K1146" s="826"/>
      <c r="L1146" s="826"/>
      <c r="T1146" s="825"/>
      <c r="U1146" s="825"/>
      <c r="V1146" s="825"/>
      <c r="W1146" s="825"/>
      <c r="X1146" s="825"/>
    </row>
    <row r="1147" customFormat="false" ht="13" hidden="false" customHeight="false" outlineLevel="0" collapsed="false">
      <c r="E1147" s="135"/>
      <c r="G1147" s="858" t="s">
        <v>644</v>
      </c>
      <c r="H1147" s="858" t="s">
        <v>1128</v>
      </c>
      <c r="J1147" s="826"/>
      <c r="K1147" s="826"/>
      <c r="L1147" s="826"/>
      <c r="T1147" s="825"/>
      <c r="U1147" s="825"/>
      <c r="V1147" s="825"/>
      <c r="W1147" s="825"/>
      <c r="X1147" s="825"/>
    </row>
    <row r="1148" customFormat="false" ht="13" hidden="false" customHeight="false" outlineLevel="0" collapsed="false">
      <c r="E1148" s="135"/>
      <c r="G1148" s="858" t="s">
        <v>644</v>
      </c>
      <c r="H1148" s="858" t="s">
        <v>884</v>
      </c>
      <c r="J1148" s="826"/>
      <c r="K1148" s="826"/>
      <c r="L1148" s="826"/>
      <c r="T1148" s="825"/>
      <c r="U1148" s="825"/>
      <c r="V1148" s="825"/>
      <c r="W1148" s="825"/>
      <c r="X1148" s="825"/>
    </row>
    <row r="1149" customFormat="false" ht="13" hidden="false" customHeight="false" outlineLevel="0" collapsed="false">
      <c r="E1149" s="135"/>
      <c r="G1149" s="858" t="s">
        <v>644</v>
      </c>
      <c r="H1149" s="858" t="s">
        <v>1130</v>
      </c>
      <c r="J1149" s="826"/>
      <c r="K1149" s="826"/>
      <c r="L1149" s="826"/>
      <c r="T1149" s="825"/>
      <c r="U1149" s="825"/>
      <c r="V1149" s="825"/>
      <c r="W1149" s="825"/>
      <c r="X1149" s="825"/>
    </row>
    <row r="1150" customFormat="false" ht="13" hidden="false" customHeight="false" outlineLevel="0" collapsed="false">
      <c r="E1150" s="135"/>
      <c r="G1150" s="858" t="s">
        <v>644</v>
      </c>
      <c r="H1150" s="858" t="s">
        <v>742</v>
      </c>
      <c r="J1150" s="826"/>
      <c r="K1150" s="826"/>
      <c r="L1150" s="826"/>
      <c r="T1150" s="825"/>
      <c r="U1150" s="825"/>
      <c r="V1150" s="825"/>
      <c r="W1150" s="825"/>
      <c r="X1150" s="825"/>
    </row>
    <row r="1151" customFormat="false" ht="13" hidden="false" customHeight="false" outlineLevel="0" collapsed="false">
      <c r="E1151" s="135"/>
      <c r="G1151" s="858" t="s">
        <v>644</v>
      </c>
      <c r="H1151" s="858" t="s">
        <v>886</v>
      </c>
      <c r="J1151" s="826"/>
      <c r="K1151" s="826"/>
      <c r="L1151" s="826"/>
      <c r="T1151" s="825"/>
      <c r="U1151" s="825"/>
      <c r="V1151" s="825"/>
      <c r="W1151" s="825"/>
      <c r="X1151" s="825"/>
    </row>
    <row r="1152" customFormat="false" ht="13" hidden="false" customHeight="false" outlineLevel="0" collapsed="false">
      <c r="E1152" s="135"/>
      <c r="G1152" s="858" t="s">
        <v>644</v>
      </c>
      <c r="H1152" s="858" t="s">
        <v>1132</v>
      </c>
      <c r="J1152" s="826"/>
      <c r="K1152" s="826"/>
      <c r="L1152" s="826"/>
      <c r="T1152" s="825"/>
      <c r="U1152" s="825"/>
      <c r="V1152" s="825"/>
      <c r="W1152" s="825"/>
      <c r="X1152" s="825"/>
    </row>
    <row r="1153" customFormat="false" ht="13" hidden="false" customHeight="false" outlineLevel="0" collapsed="false">
      <c r="E1153" s="135"/>
      <c r="G1153" s="858" t="s">
        <v>644</v>
      </c>
      <c r="H1153" s="858" t="s">
        <v>1134</v>
      </c>
      <c r="J1153" s="826"/>
      <c r="K1153" s="826"/>
      <c r="L1153" s="826"/>
      <c r="T1153" s="825"/>
      <c r="U1153" s="825"/>
      <c r="V1153" s="825"/>
      <c r="W1153" s="825"/>
      <c r="X1153" s="825"/>
    </row>
    <row r="1154" customFormat="false" ht="13" hidden="false" customHeight="false" outlineLevel="0" collapsed="false">
      <c r="E1154" s="135"/>
      <c r="G1154" s="858" t="s">
        <v>644</v>
      </c>
      <c r="H1154" s="858" t="s">
        <v>1136</v>
      </c>
      <c r="J1154" s="826"/>
      <c r="K1154" s="826"/>
      <c r="L1154" s="826"/>
      <c r="T1154" s="825"/>
      <c r="U1154" s="825"/>
      <c r="V1154" s="825"/>
      <c r="W1154" s="825"/>
      <c r="X1154" s="825"/>
    </row>
    <row r="1155" customFormat="false" ht="13" hidden="false" customHeight="false" outlineLevel="0" collapsed="false">
      <c r="E1155" s="135"/>
      <c r="G1155" s="858" t="s">
        <v>644</v>
      </c>
      <c r="H1155" s="858" t="s">
        <v>1138</v>
      </c>
      <c r="J1155" s="826"/>
      <c r="K1155" s="826"/>
      <c r="L1155" s="826"/>
      <c r="T1155" s="825"/>
      <c r="U1155" s="825"/>
      <c r="V1155" s="825"/>
      <c r="W1155" s="825"/>
      <c r="X1155" s="825"/>
    </row>
    <row r="1156" customFormat="false" ht="13" hidden="false" customHeight="false" outlineLevel="0" collapsed="false">
      <c r="E1156" s="135"/>
      <c r="G1156" s="858" t="s">
        <v>644</v>
      </c>
      <c r="H1156" s="858" t="s">
        <v>1140</v>
      </c>
      <c r="J1156" s="826"/>
      <c r="K1156" s="826"/>
      <c r="L1156" s="826"/>
      <c r="T1156" s="825"/>
      <c r="U1156" s="825"/>
      <c r="V1156" s="825"/>
      <c r="W1156" s="825"/>
      <c r="X1156" s="825"/>
    </row>
    <row r="1157" customFormat="false" ht="13" hidden="false" customHeight="false" outlineLevel="0" collapsed="false">
      <c r="E1157" s="135"/>
      <c r="G1157" s="858" t="s">
        <v>644</v>
      </c>
      <c r="H1157" s="858" t="s">
        <v>1142</v>
      </c>
      <c r="J1157" s="826"/>
      <c r="K1157" s="826"/>
      <c r="L1157" s="826"/>
      <c r="T1157" s="825"/>
      <c r="U1157" s="825"/>
      <c r="V1157" s="825"/>
      <c r="W1157" s="825"/>
      <c r="X1157" s="825"/>
    </row>
    <row r="1158" customFormat="false" ht="13" hidden="false" customHeight="false" outlineLevel="0" collapsed="false">
      <c r="E1158" s="135"/>
      <c r="G1158" s="858" t="s">
        <v>644</v>
      </c>
      <c r="H1158" s="858" t="s">
        <v>1144</v>
      </c>
      <c r="J1158" s="826"/>
      <c r="K1158" s="826"/>
      <c r="L1158" s="826"/>
      <c r="T1158" s="825"/>
      <c r="U1158" s="825"/>
      <c r="V1158" s="825"/>
      <c r="W1158" s="825"/>
      <c r="X1158" s="825"/>
    </row>
    <row r="1159" customFormat="false" ht="13" hidden="false" customHeight="false" outlineLevel="0" collapsed="false">
      <c r="E1159" s="135"/>
      <c r="G1159" s="858" t="s">
        <v>644</v>
      </c>
      <c r="H1159" s="858" t="s">
        <v>1146</v>
      </c>
      <c r="J1159" s="826"/>
      <c r="K1159" s="826"/>
      <c r="L1159" s="826"/>
      <c r="T1159" s="825"/>
      <c r="U1159" s="825"/>
      <c r="V1159" s="825"/>
      <c r="W1159" s="825"/>
      <c r="X1159" s="825"/>
    </row>
    <row r="1160" customFormat="false" ht="13" hidden="false" customHeight="false" outlineLevel="0" collapsed="false">
      <c r="E1160" s="135"/>
      <c r="G1160" s="858" t="s">
        <v>644</v>
      </c>
      <c r="H1160" s="858" t="s">
        <v>1148</v>
      </c>
      <c r="J1160" s="826"/>
      <c r="K1160" s="826"/>
      <c r="L1160" s="826"/>
      <c r="T1160" s="825"/>
      <c r="U1160" s="825"/>
      <c r="V1160" s="825"/>
      <c r="W1160" s="825"/>
      <c r="X1160" s="825"/>
    </row>
    <row r="1161" customFormat="false" ht="13" hidden="false" customHeight="false" outlineLevel="0" collapsed="false">
      <c r="E1161" s="135"/>
      <c r="G1161" s="858" t="s">
        <v>644</v>
      </c>
      <c r="H1161" s="858" t="s">
        <v>1150</v>
      </c>
      <c r="J1161" s="826"/>
      <c r="K1161" s="826"/>
      <c r="L1161" s="826"/>
      <c r="T1161" s="825"/>
      <c r="U1161" s="825"/>
      <c r="V1161" s="825"/>
      <c r="W1161" s="825"/>
      <c r="X1161" s="825"/>
    </row>
    <row r="1162" customFormat="false" ht="13" hidden="false" customHeight="false" outlineLevel="0" collapsed="false">
      <c r="E1162" s="135"/>
      <c r="G1162" s="858" t="s">
        <v>644</v>
      </c>
      <c r="H1162" s="858" t="s">
        <v>1152</v>
      </c>
      <c r="J1162" s="826"/>
      <c r="K1162" s="826"/>
      <c r="L1162" s="826"/>
      <c r="T1162" s="825"/>
      <c r="U1162" s="825"/>
      <c r="V1162" s="825"/>
      <c r="W1162" s="825"/>
      <c r="X1162" s="825"/>
    </row>
    <row r="1163" customFormat="false" ht="13" hidden="false" customHeight="false" outlineLevel="0" collapsed="false">
      <c r="E1163" s="135"/>
      <c r="G1163" s="858" t="s">
        <v>644</v>
      </c>
      <c r="H1163" s="858" t="s">
        <v>1154</v>
      </c>
      <c r="J1163" s="826"/>
      <c r="K1163" s="826"/>
      <c r="L1163" s="826"/>
      <c r="T1163" s="825"/>
      <c r="U1163" s="825"/>
      <c r="V1163" s="825"/>
      <c r="W1163" s="825"/>
      <c r="X1163" s="825"/>
    </row>
    <row r="1164" customFormat="false" ht="13" hidden="false" customHeight="false" outlineLevel="0" collapsed="false">
      <c r="E1164" s="135"/>
      <c r="G1164" s="858" t="s">
        <v>649</v>
      </c>
      <c r="H1164" s="858" t="s">
        <v>799</v>
      </c>
      <c r="J1164" s="826"/>
      <c r="K1164" s="826"/>
      <c r="L1164" s="826"/>
      <c r="T1164" s="825"/>
      <c r="U1164" s="825"/>
      <c r="V1164" s="825"/>
      <c r="W1164" s="825"/>
      <c r="X1164" s="825"/>
    </row>
    <row r="1165" customFormat="false" ht="13" hidden="false" customHeight="false" outlineLevel="0" collapsed="false">
      <c r="E1165" s="135"/>
      <c r="G1165" s="858" t="s">
        <v>649</v>
      </c>
      <c r="H1165" s="858" t="s">
        <v>1429</v>
      </c>
      <c r="J1165" s="826"/>
      <c r="K1165" s="826"/>
      <c r="L1165" s="826"/>
      <c r="T1165" s="825"/>
      <c r="U1165" s="825"/>
      <c r="V1165" s="825"/>
      <c r="W1165" s="825"/>
      <c r="X1165" s="825"/>
    </row>
    <row r="1166" customFormat="false" ht="13" hidden="false" customHeight="false" outlineLevel="0" collapsed="false">
      <c r="E1166" s="135"/>
      <c r="G1166" s="858" t="s">
        <v>649</v>
      </c>
      <c r="H1166" s="858" t="s">
        <v>888</v>
      </c>
      <c r="J1166" s="826"/>
      <c r="K1166" s="826"/>
      <c r="L1166" s="826"/>
      <c r="T1166" s="825"/>
      <c r="U1166" s="825"/>
      <c r="V1166" s="825"/>
      <c r="W1166" s="825"/>
      <c r="X1166" s="825"/>
    </row>
    <row r="1167" customFormat="false" ht="13" hidden="false" customHeight="false" outlineLevel="0" collapsed="false">
      <c r="E1167" s="135"/>
      <c r="G1167" s="858" t="s">
        <v>649</v>
      </c>
      <c r="H1167" s="858" t="s">
        <v>1155</v>
      </c>
      <c r="J1167" s="826"/>
      <c r="K1167" s="826"/>
      <c r="L1167" s="826"/>
      <c r="T1167" s="825"/>
      <c r="U1167" s="825"/>
      <c r="V1167" s="825"/>
      <c r="W1167" s="825"/>
      <c r="X1167" s="825"/>
    </row>
    <row r="1168" customFormat="false" ht="13" hidden="false" customHeight="false" outlineLevel="0" collapsed="false">
      <c r="E1168" s="135"/>
      <c r="G1168" s="858" t="s">
        <v>649</v>
      </c>
      <c r="H1168" s="858" t="s">
        <v>744</v>
      </c>
      <c r="J1168" s="826"/>
      <c r="K1168" s="826"/>
      <c r="L1168" s="826"/>
      <c r="T1168" s="825"/>
      <c r="U1168" s="825"/>
      <c r="V1168" s="825"/>
      <c r="W1168" s="825"/>
      <c r="X1168" s="825"/>
    </row>
    <row r="1169" customFormat="false" ht="13" hidden="false" customHeight="false" outlineLevel="0" collapsed="false">
      <c r="E1169" s="135"/>
      <c r="G1169" s="858" t="s">
        <v>649</v>
      </c>
      <c r="H1169" s="858" t="s">
        <v>1851</v>
      </c>
      <c r="J1169" s="826"/>
      <c r="K1169" s="826"/>
      <c r="L1169" s="826"/>
      <c r="T1169" s="825"/>
      <c r="U1169" s="825"/>
      <c r="V1169" s="825"/>
      <c r="W1169" s="825"/>
      <c r="X1169" s="825"/>
    </row>
    <row r="1170" customFormat="false" ht="13" hidden="false" customHeight="false" outlineLevel="0" collapsed="false">
      <c r="E1170" s="135"/>
      <c r="G1170" s="858" t="s">
        <v>649</v>
      </c>
      <c r="H1170" s="858" t="s">
        <v>746</v>
      </c>
      <c r="J1170" s="826"/>
      <c r="K1170" s="826"/>
      <c r="L1170" s="826"/>
      <c r="T1170" s="825"/>
      <c r="U1170" s="825"/>
      <c r="V1170" s="825"/>
      <c r="W1170" s="825"/>
      <c r="X1170" s="825"/>
    </row>
    <row r="1171" customFormat="false" ht="13" hidden="false" customHeight="false" outlineLevel="0" collapsed="false">
      <c r="E1171" s="135"/>
      <c r="G1171" s="858" t="s">
        <v>649</v>
      </c>
      <c r="H1171" s="858" t="s">
        <v>890</v>
      </c>
      <c r="J1171" s="826"/>
      <c r="K1171" s="826"/>
      <c r="L1171" s="826"/>
      <c r="T1171" s="825"/>
      <c r="U1171" s="825"/>
      <c r="V1171" s="825"/>
      <c r="W1171" s="825"/>
      <c r="X1171" s="825"/>
    </row>
    <row r="1172" customFormat="false" ht="13" hidden="false" customHeight="false" outlineLevel="0" collapsed="false">
      <c r="E1172" s="135"/>
      <c r="G1172" s="858" t="s">
        <v>649</v>
      </c>
      <c r="H1172" s="858" t="s">
        <v>1852</v>
      </c>
      <c r="J1172" s="826"/>
      <c r="K1172" s="826"/>
      <c r="L1172" s="826"/>
      <c r="T1172" s="825"/>
      <c r="U1172" s="825"/>
      <c r="V1172" s="825"/>
      <c r="W1172" s="825"/>
      <c r="X1172" s="825"/>
    </row>
    <row r="1173" customFormat="false" ht="13" hidden="false" customHeight="false" outlineLevel="0" collapsed="false">
      <c r="E1173" s="135"/>
      <c r="G1173" s="858" t="s">
        <v>649</v>
      </c>
      <c r="H1173" s="858" t="s">
        <v>1853</v>
      </c>
      <c r="J1173" s="826"/>
      <c r="K1173" s="826"/>
      <c r="L1173" s="826"/>
      <c r="T1173" s="825"/>
      <c r="U1173" s="825"/>
      <c r="V1173" s="825"/>
      <c r="W1173" s="825"/>
      <c r="X1173" s="825"/>
    </row>
    <row r="1174" customFormat="false" ht="13" hidden="false" customHeight="false" outlineLevel="0" collapsed="false">
      <c r="E1174" s="135"/>
      <c r="G1174" s="858" t="s">
        <v>649</v>
      </c>
      <c r="H1174" s="858" t="s">
        <v>1431</v>
      </c>
      <c r="J1174" s="826"/>
      <c r="K1174" s="826"/>
      <c r="L1174" s="826"/>
      <c r="T1174" s="825"/>
      <c r="U1174" s="825"/>
      <c r="V1174" s="825"/>
      <c r="W1174" s="825"/>
      <c r="X1174" s="825"/>
    </row>
    <row r="1175" customFormat="false" ht="13" hidden="false" customHeight="false" outlineLevel="0" collapsed="false">
      <c r="E1175" s="135"/>
      <c r="G1175" s="858" t="s">
        <v>649</v>
      </c>
      <c r="H1175" s="858" t="s">
        <v>1854</v>
      </c>
      <c r="J1175" s="826"/>
      <c r="K1175" s="826"/>
      <c r="L1175" s="826"/>
      <c r="T1175" s="825"/>
      <c r="U1175" s="825"/>
      <c r="V1175" s="825"/>
      <c r="W1175" s="825"/>
      <c r="X1175" s="825"/>
    </row>
    <row r="1176" customFormat="false" ht="13" hidden="false" customHeight="false" outlineLevel="0" collapsed="false">
      <c r="E1176" s="135"/>
      <c r="G1176" s="858" t="s">
        <v>649</v>
      </c>
      <c r="H1176" s="858" t="s">
        <v>1855</v>
      </c>
      <c r="J1176" s="826"/>
      <c r="K1176" s="826"/>
      <c r="L1176" s="826"/>
      <c r="T1176" s="825"/>
      <c r="U1176" s="825"/>
      <c r="V1176" s="825"/>
      <c r="W1176" s="825"/>
      <c r="X1176" s="825"/>
    </row>
    <row r="1177" customFormat="false" ht="13" hidden="false" customHeight="false" outlineLevel="0" collapsed="false">
      <c r="E1177" s="135"/>
      <c r="G1177" s="858" t="s">
        <v>649</v>
      </c>
      <c r="H1177" s="858" t="s">
        <v>748</v>
      </c>
      <c r="J1177" s="826"/>
      <c r="K1177" s="826"/>
      <c r="L1177" s="826"/>
      <c r="T1177" s="825"/>
      <c r="U1177" s="825"/>
      <c r="V1177" s="825"/>
      <c r="W1177" s="825"/>
      <c r="X1177" s="825"/>
    </row>
    <row r="1178" customFormat="false" ht="13" hidden="false" customHeight="false" outlineLevel="0" collapsed="false">
      <c r="E1178" s="135"/>
      <c r="G1178" s="858" t="s">
        <v>649</v>
      </c>
      <c r="H1178" s="858" t="s">
        <v>1433</v>
      </c>
      <c r="J1178" s="826"/>
      <c r="K1178" s="826"/>
      <c r="L1178" s="826"/>
      <c r="T1178" s="825"/>
      <c r="U1178" s="825"/>
      <c r="V1178" s="825"/>
      <c r="W1178" s="825"/>
      <c r="X1178" s="825"/>
    </row>
    <row r="1179" customFormat="false" ht="13" hidden="false" customHeight="false" outlineLevel="0" collapsed="false">
      <c r="E1179" s="135"/>
      <c r="G1179" s="858" t="s">
        <v>649</v>
      </c>
      <c r="H1179" s="858" t="s">
        <v>1435</v>
      </c>
      <c r="J1179" s="826"/>
      <c r="K1179" s="826"/>
      <c r="L1179" s="826"/>
      <c r="T1179" s="825"/>
      <c r="U1179" s="825"/>
      <c r="V1179" s="825"/>
      <c r="W1179" s="825"/>
      <c r="X1179" s="825"/>
    </row>
    <row r="1180" customFormat="false" ht="13" hidden="false" customHeight="false" outlineLevel="0" collapsed="false">
      <c r="E1180" s="135"/>
      <c r="G1180" s="858" t="s">
        <v>649</v>
      </c>
      <c r="H1180" s="858" t="s">
        <v>892</v>
      </c>
      <c r="J1180" s="826"/>
      <c r="K1180" s="826"/>
      <c r="L1180" s="826"/>
      <c r="T1180" s="825"/>
      <c r="U1180" s="825"/>
      <c r="V1180" s="825"/>
      <c r="W1180" s="825"/>
      <c r="X1180" s="825"/>
    </row>
    <row r="1181" customFormat="false" ht="13" hidden="false" customHeight="false" outlineLevel="0" collapsed="false">
      <c r="E1181" s="135"/>
      <c r="G1181" s="858" t="s">
        <v>649</v>
      </c>
      <c r="H1181" s="858" t="s">
        <v>1856</v>
      </c>
      <c r="J1181" s="826"/>
      <c r="K1181" s="826"/>
      <c r="L1181" s="826"/>
      <c r="T1181" s="825"/>
      <c r="U1181" s="825"/>
      <c r="V1181" s="825"/>
      <c r="W1181" s="825"/>
      <c r="X1181" s="825"/>
    </row>
    <row r="1182" customFormat="false" ht="13" hidden="false" customHeight="false" outlineLevel="0" collapsed="false">
      <c r="E1182" s="135"/>
      <c r="G1182" s="858" t="s">
        <v>649</v>
      </c>
      <c r="H1182" s="858" t="s">
        <v>894</v>
      </c>
      <c r="J1182" s="826"/>
      <c r="K1182" s="826"/>
      <c r="L1182" s="826"/>
      <c r="T1182" s="825"/>
      <c r="U1182" s="825"/>
      <c r="V1182" s="825"/>
      <c r="W1182" s="825"/>
      <c r="X1182" s="825"/>
    </row>
    <row r="1183" customFormat="false" ht="13" hidden="false" customHeight="false" outlineLevel="0" collapsed="false">
      <c r="E1183" s="135"/>
      <c r="G1183" s="858" t="s">
        <v>649</v>
      </c>
      <c r="H1183" s="858" t="s">
        <v>1857</v>
      </c>
      <c r="J1183" s="826"/>
      <c r="K1183" s="826"/>
      <c r="L1183" s="826"/>
      <c r="T1183" s="825"/>
      <c r="U1183" s="825"/>
      <c r="V1183" s="825"/>
      <c r="W1183" s="825"/>
      <c r="X1183" s="825"/>
    </row>
    <row r="1184" customFormat="false" ht="13" hidden="false" customHeight="false" outlineLevel="0" collapsed="false">
      <c r="E1184" s="135"/>
      <c r="G1184" s="858" t="s">
        <v>649</v>
      </c>
      <c r="H1184" s="858" t="s">
        <v>1858</v>
      </c>
      <c r="J1184" s="826"/>
      <c r="K1184" s="826"/>
      <c r="L1184" s="826"/>
      <c r="T1184" s="825"/>
      <c r="U1184" s="825"/>
      <c r="V1184" s="825"/>
      <c r="W1184" s="825"/>
      <c r="X1184" s="825"/>
    </row>
    <row r="1185" customFormat="false" ht="13" hidden="false" customHeight="false" outlineLevel="0" collapsed="false">
      <c r="E1185" s="135"/>
      <c r="G1185" s="858" t="s">
        <v>649</v>
      </c>
      <c r="H1185" s="858" t="s">
        <v>1859</v>
      </c>
      <c r="J1185" s="826"/>
      <c r="K1185" s="826"/>
      <c r="L1185" s="826"/>
      <c r="T1185" s="825"/>
      <c r="U1185" s="825"/>
      <c r="V1185" s="825"/>
      <c r="W1185" s="825"/>
      <c r="X1185" s="825"/>
    </row>
    <row r="1186" customFormat="false" ht="13" hidden="false" customHeight="false" outlineLevel="0" collapsed="false">
      <c r="E1186" s="135"/>
      <c r="G1186" s="858" t="s">
        <v>649</v>
      </c>
      <c r="H1186" s="858" t="s">
        <v>1860</v>
      </c>
      <c r="J1186" s="826"/>
      <c r="K1186" s="826"/>
      <c r="L1186" s="826"/>
      <c r="T1186" s="825"/>
      <c r="U1186" s="825"/>
      <c r="V1186" s="825"/>
      <c r="W1186" s="825"/>
      <c r="X1186" s="825"/>
    </row>
    <row r="1187" customFormat="false" ht="13" hidden="false" customHeight="false" outlineLevel="0" collapsed="false">
      <c r="E1187" s="135"/>
      <c r="G1187" s="858" t="s">
        <v>649</v>
      </c>
      <c r="H1187" s="858" t="s">
        <v>1861</v>
      </c>
      <c r="J1187" s="826"/>
      <c r="K1187" s="826"/>
      <c r="L1187" s="826"/>
      <c r="T1187" s="825"/>
      <c r="U1187" s="825"/>
      <c r="V1187" s="825"/>
      <c r="W1187" s="825"/>
      <c r="X1187" s="825"/>
    </row>
    <row r="1188" customFormat="false" ht="13" hidden="false" customHeight="false" outlineLevel="0" collapsed="false">
      <c r="E1188" s="135"/>
      <c r="G1188" s="858" t="s">
        <v>649</v>
      </c>
      <c r="H1188" s="858" t="s">
        <v>1862</v>
      </c>
      <c r="J1188" s="826"/>
      <c r="K1188" s="826"/>
      <c r="L1188" s="826"/>
      <c r="T1188" s="825"/>
      <c r="U1188" s="825"/>
      <c r="V1188" s="825"/>
      <c r="W1188" s="825"/>
      <c r="X1188" s="825"/>
    </row>
    <row r="1189" customFormat="false" ht="13" hidden="false" customHeight="false" outlineLevel="0" collapsed="false">
      <c r="E1189" s="135"/>
      <c r="G1189" s="858" t="s">
        <v>649</v>
      </c>
      <c r="H1189" s="858" t="s">
        <v>1863</v>
      </c>
      <c r="J1189" s="826"/>
      <c r="K1189" s="826"/>
      <c r="L1189" s="826"/>
      <c r="T1189" s="825"/>
      <c r="U1189" s="825"/>
      <c r="V1189" s="825"/>
      <c r="W1189" s="825"/>
      <c r="X1189" s="825"/>
    </row>
    <row r="1190" customFormat="false" ht="13" hidden="false" customHeight="false" outlineLevel="0" collapsed="false">
      <c r="E1190" s="135"/>
      <c r="G1190" s="858" t="s">
        <v>649</v>
      </c>
      <c r="H1190" s="858" t="s">
        <v>1864</v>
      </c>
      <c r="J1190" s="826"/>
      <c r="K1190" s="826"/>
      <c r="L1190" s="826"/>
      <c r="T1190" s="825"/>
      <c r="U1190" s="825"/>
      <c r="V1190" s="825"/>
      <c r="W1190" s="825"/>
      <c r="X1190" s="825"/>
    </row>
    <row r="1191" customFormat="false" ht="13" hidden="false" customHeight="false" outlineLevel="0" collapsed="false">
      <c r="E1191" s="135"/>
      <c r="G1191" s="858" t="s">
        <v>649</v>
      </c>
      <c r="H1191" s="858" t="s">
        <v>1865</v>
      </c>
      <c r="J1191" s="826"/>
      <c r="K1191" s="826"/>
      <c r="L1191" s="826"/>
      <c r="T1191" s="825"/>
      <c r="U1191" s="825"/>
      <c r="V1191" s="825"/>
      <c r="W1191" s="825"/>
      <c r="X1191" s="825"/>
    </row>
    <row r="1192" customFormat="false" ht="13" hidden="false" customHeight="false" outlineLevel="0" collapsed="false">
      <c r="E1192" s="135"/>
      <c r="G1192" s="858" t="s">
        <v>649</v>
      </c>
      <c r="H1192" s="858" t="s">
        <v>1866</v>
      </c>
      <c r="J1192" s="826"/>
      <c r="K1192" s="826"/>
      <c r="L1192" s="826"/>
      <c r="T1192" s="825"/>
      <c r="U1192" s="825"/>
      <c r="V1192" s="825"/>
      <c r="W1192" s="825"/>
      <c r="X1192" s="825"/>
    </row>
    <row r="1193" customFormat="false" ht="13" hidden="false" customHeight="false" outlineLevel="0" collapsed="false">
      <c r="E1193" s="135"/>
      <c r="G1193" s="858" t="s">
        <v>649</v>
      </c>
      <c r="H1193" s="858" t="s">
        <v>1157</v>
      </c>
      <c r="J1193" s="826"/>
      <c r="K1193" s="826"/>
      <c r="L1193" s="826"/>
      <c r="T1193" s="825"/>
      <c r="U1193" s="825"/>
      <c r="V1193" s="825"/>
      <c r="W1193" s="825"/>
      <c r="X1193" s="825"/>
    </row>
    <row r="1194" customFormat="false" ht="13" hidden="false" customHeight="false" outlineLevel="0" collapsed="false">
      <c r="E1194" s="135"/>
      <c r="G1194" s="858" t="s">
        <v>649</v>
      </c>
      <c r="H1194" s="858" t="s">
        <v>1867</v>
      </c>
      <c r="J1194" s="826"/>
      <c r="K1194" s="826"/>
      <c r="L1194" s="826"/>
      <c r="T1194" s="825"/>
      <c r="U1194" s="825"/>
      <c r="V1194" s="825"/>
      <c r="W1194" s="825"/>
      <c r="X1194" s="825"/>
    </row>
    <row r="1195" customFormat="false" ht="13" hidden="false" customHeight="false" outlineLevel="0" collapsed="false">
      <c r="E1195" s="135"/>
      <c r="G1195" s="858" t="s">
        <v>649</v>
      </c>
      <c r="H1195" s="858" t="s">
        <v>1437</v>
      </c>
      <c r="J1195" s="826"/>
      <c r="K1195" s="826"/>
      <c r="L1195" s="826"/>
      <c r="T1195" s="825"/>
      <c r="U1195" s="825"/>
      <c r="V1195" s="825"/>
      <c r="W1195" s="825"/>
      <c r="X1195" s="825"/>
    </row>
    <row r="1196" customFormat="false" ht="13" hidden="false" customHeight="false" outlineLevel="0" collapsed="false">
      <c r="E1196" s="135"/>
      <c r="G1196" s="858" t="s">
        <v>649</v>
      </c>
      <c r="H1196" s="858" t="s">
        <v>1439</v>
      </c>
      <c r="J1196" s="826"/>
      <c r="K1196" s="826"/>
      <c r="L1196" s="826"/>
      <c r="T1196" s="825"/>
      <c r="U1196" s="825"/>
      <c r="V1196" s="825"/>
      <c r="W1196" s="825"/>
      <c r="X1196" s="825"/>
    </row>
    <row r="1197" customFormat="false" ht="13" hidden="false" customHeight="false" outlineLevel="0" collapsed="false">
      <c r="E1197" s="135"/>
      <c r="G1197" s="858" t="s">
        <v>649</v>
      </c>
      <c r="H1197" s="858" t="s">
        <v>1868</v>
      </c>
      <c r="J1197" s="826"/>
      <c r="K1197" s="826"/>
      <c r="L1197" s="826"/>
      <c r="T1197" s="825"/>
      <c r="U1197" s="825"/>
      <c r="V1197" s="825"/>
      <c r="W1197" s="825"/>
      <c r="X1197" s="825"/>
    </row>
    <row r="1198" customFormat="false" ht="13" hidden="false" customHeight="false" outlineLevel="0" collapsed="false">
      <c r="E1198" s="135"/>
      <c r="G1198" s="858" t="s">
        <v>649</v>
      </c>
      <c r="H1198" s="858" t="s">
        <v>1869</v>
      </c>
      <c r="J1198" s="826"/>
      <c r="K1198" s="826"/>
      <c r="L1198" s="826"/>
      <c r="T1198" s="825"/>
      <c r="U1198" s="825"/>
      <c r="V1198" s="825"/>
      <c r="W1198" s="825"/>
      <c r="X1198" s="825"/>
    </row>
    <row r="1199" customFormat="false" ht="13" hidden="false" customHeight="false" outlineLevel="0" collapsed="false">
      <c r="E1199" s="135"/>
      <c r="G1199" s="858" t="s">
        <v>649</v>
      </c>
      <c r="H1199" s="858" t="s">
        <v>1870</v>
      </c>
      <c r="J1199" s="826"/>
      <c r="K1199" s="826"/>
      <c r="L1199" s="826"/>
      <c r="T1199" s="825"/>
      <c r="U1199" s="825"/>
      <c r="V1199" s="825"/>
      <c r="W1199" s="825"/>
      <c r="X1199" s="825"/>
    </row>
    <row r="1200" customFormat="false" ht="13" hidden="false" customHeight="false" outlineLevel="0" collapsed="false">
      <c r="E1200" s="135"/>
      <c r="G1200" s="858" t="s">
        <v>649</v>
      </c>
      <c r="H1200" s="858" t="s">
        <v>1150</v>
      </c>
      <c r="J1200" s="826"/>
      <c r="K1200" s="826"/>
      <c r="L1200" s="826"/>
      <c r="T1200" s="825"/>
      <c r="U1200" s="825"/>
      <c r="V1200" s="825"/>
      <c r="W1200" s="825"/>
      <c r="X1200" s="825"/>
    </row>
    <row r="1201" customFormat="false" ht="13" hidden="false" customHeight="false" outlineLevel="0" collapsed="false">
      <c r="E1201" s="135"/>
      <c r="G1201" s="858" t="s">
        <v>649</v>
      </c>
      <c r="H1201" s="858" t="s">
        <v>1871</v>
      </c>
      <c r="J1201" s="826"/>
      <c r="K1201" s="826"/>
      <c r="L1201" s="826"/>
      <c r="T1201" s="825"/>
      <c r="U1201" s="825"/>
      <c r="V1201" s="825"/>
      <c r="W1201" s="825"/>
      <c r="X1201" s="825"/>
    </row>
    <row r="1202" customFormat="false" ht="13" hidden="false" customHeight="false" outlineLevel="0" collapsed="false">
      <c r="E1202" s="135"/>
      <c r="G1202" s="858" t="s">
        <v>649</v>
      </c>
      <c r="H1202" s="858" t="s">
        <v>1872</v>
      </c>
      <c r="J1202" s="826"/>
      <c r="K1202" s="826"/>
      <c r="L1202" s="826"/>
      <c r="T1202" s="825"/>
      <c r="U1202" s="825"/>
      <c r="V1202" s="825"/>
      <c r="W1202" s="825"/>
      <c r="X1202" s="825"/>
    </row>
    <row r="1203" customFormat="false" ht="13" hidden="false" customHeight="false" outlineLevel="0" collapsed="false">
      <c r="E1203" s="135"/>
      <c r="G1203" s="858" t="s">
        <v>649</v>
      </c>
      <c r="H1203" s="858" t="s">
        <v>1873</v>
      </c>
      <c r="J1203" s="826"/>
      <c r="K1203" s="826"/>
      <c r="L1203" s="826"/>
      <c r="T1203" s="825"/>
      <c r="U1203" s="825"/>
      <c r="V1203" s="825"/>
      <c r="W1203" s="825"/>
      <c r="X1203" s="825"/>
    </row>
    <row r="1204" customFormat="false" ht="13" hidden="false" customHeight="false" outlineLevel="0" collapsed="false">
      <c r="E1204" s="135"/>
      <c r="G1204" s="858" t="s">
        <v>649</v>
      </c>
      <c r="H1204" s="858" t="s">
        <v>1874</v>
      </c>
      <c r="J1204" s="826"/>
      <c r="K1204" s="826"/>
      <c r="L1204" s="826"/>
      <c r="T1204" s="825"/>
      <c r="U1204" s="825"/>
      <c r="V1204" s="825"/>
      <c r="W1204" s="825"/>
      <c r="X1204" s="825"/>
    </row>
    <row r="1205" customFormat="false" ht="13" hidden="false" customHeight="false" outlineLevel="0" collapsed="false">
      <c r="E1205" s="135"/>
      <c r="G1205" s="858" t="s">
        <v>652</v>
      </c>
      <c r="H1205" s="858" t="s">
        <v>1159</v>
      </c>
      <c r="J1205" s="826"/>
      <c r="K1205" s="826"/>
      <c r="L1205" s="826"/>
      <c r="T1205" s="825"/>
      <c r="U1205" s="825"/>
      <c r="V1205" s="825"/>
      <c r="W1205" s="825"/>
      <c r="X1205" s="825"/>
    </row>
    <row r="1206" customFormat="false" ht="13" hidden="false" customHeight="false" outlineLevel="0" collapsed="false">
      <c r="E1206" s="135"/>
      <c r="G1206" s="858" t="s">
        <v>652</v>
      </c>
      <c r="H1206" s="858" t="s">
        <v>1161</v>
      </c>
      <c r="J1206" s="826"/>
      <c r="K1206" s="826"/>
      <c r="L1206" s="826"/>
      <c r="T1206" s="825"/>
      <c r="U1206" s="825"/>
      <c r="V1206" s="825"/>
      <c r="W1206" s="825"/>
      <c r="X1206" s="825"/>
    </row>
    <row r="1207" customFormat="false" ht="13" hidden="false" customHeight="false" outlineLevel="0" collapsed="false">
      <c r="E1207" s="135"/>
      <c r="G1207" s="858" t="s">
        <v>652</v>
      </c>
      <c r="H1207" s="858" t="s">
        <v>1163</v>
      </c>
      <c r="J1207" s="826"/>
      <c r="K1207" s="826"/>
      <c r="L1207" s="826"/>
      <c r="T1207" s="825"/>
      <c r="U1207" s="825"/>
      <c r="V1207" s="825"/>
      <c r="W1207" s="825"/>
      <c r="X1207" s="825"/>
    </row>
    <row r="1208" customFormat="false" ht="13" hidden="false" customHeight="false" outlineLevel="0" collapsed="false">
      <c r="E1208" s="135"/>
      <c r="G1208" s="858" t="s">
        <v>652</v>
      </c>
      <c r="H1208" s="858" t="s">
        <v>1441</v>
      </c>
      <c r="J1208" s="826"/>
      <c r="K1208" s="826"/>
      <c r="L1208" s="826"/>
      <c r="T1208" s="825"/>
      <c r="U1208" s="825"/>
      <c r="V1208" s="825"/>
      <c r="W1208" s="825"/>
      <c r="X1208" s="825"/>
    </row>
    <row r="1209" customFormat="false" ht="13" hidden="false" customHeight="false" outlineLevel="0" collapsed="false">
      <c r="E1209" s="135"/>
      <c r="G1209" s="858" t="s">
        <v>652</v>
      </c>
      <c r="H1209" s="858" t="s">
        <v>1443</v>
      </c>
      <c r="J1209" s="826"/>
      <c r="K1209" s="826"/>
      <c r="L1209" s="826"/>
      <c r="T1209" s="825"/>
      <c r="U1209" s="825"/>
      <c r="V1209" s="825"/>
      <c r="W1209" s="825"/>
      <c r="X1209" s="825"/>
    </row>
    <row r="1210" customFormat="false" ht="13" hidden="false" customHeight="false" outlineLevel="0" collapsed="false">
      <c r="E1210" s="135"/>
      <c r="G1210" s="858" t="s">
        <v>652</v>
      </c>
      <c r="H1210" s="858" t="s">
        <v>1445</v>
      </c>
      <c r="J1210" s="826"/>
      <c r="K1210" s="826"/>
      <c r="L1210" s="826"/>
      <c r="T1210" s="825"/>
      <c r="U1210" s="825"/>
      <c r="V1210" s="825"/>
      <c r="W1210" s="825"/>
      <c r="X1210" s="825"/>
    </row>
    <row r="1211" customFormat="false" ht="13" hidden="false" customHeight="false" outlineLevel="0" collapsed="false">
      <c r="E1211" s="135"/>
      <c r="G1211" s="858" t="s">
        <v>652</v>
      </c>
      <c r="H1211" s="858" t="s">
        <v>1875</v>
      </c>
      <c r="J1211" s="826"/>
      <c r="K1211" s="826"/>
      <c r="L1211" s="826"/>
      <c r="T1211" s="825"/>
      <c r="U1211" s="825"/>
      <c r="V1211" s="825"/>
      <c r="W1211" s="825"/>
      <c r="X1211" s="825"/>
    </row>
    <row r="1212" customFormat="false" ht="13" hidden="false" customHeight="false" outlineLevel="0" collapsed="false">
      <c r="E1212" s="135"/>
      <c r="G1212" s="858" t="s">
        <v>652</v>
      </c>
      <c r="H1212" s="858" t="s">
        <v>1447</v>
      </c>
      <c r="J1212" s="826"/>
      <c r="K1212" s="826"/>
      <c r="L1212" s="826"/>
      <c r="T1212" s="825"/>
      <c r="U1212" s="825"/>
      <c r="V1212" s="825"/>
      <c r="W1212" s="825"/>
      <c r="X1212" s="825"/>
    </row>
    <row r="1213" customFormat="false" ht="13" hidden="false" customHeight="false" outlineLevel="0" collapsed="false">
      <c r="E1213" s="135"/>
      <c r="G1213" s="858" t="s">
        <v>652</v>
      </c>
      <c r="H1213" s="858" t="s">
        <v>1165</v>
      </c>
      <c r="J1213" s="826"/>
      <c r="K1213" s="826"/>
      <c r="L1213" s="826"/>
      <c r="T1213" s="825"/>
      <c r="U1213" s="825"/>
      <c r="V1213" s="825"/>
      <c r="W1213" s="825"/>
      <c r="X1213" s="825"/>
    </row>
    <row r="1214" customFormat="false" ht="13" hidden="false" customHeight="false" outlineLevel="0" collapsed="false">
      <c r="E1214" s="135"/>
      <c r="G1214" s="858" t="s">
        <v>652</v>
      </c>
      <c r="H1214" s="858" t="s">
        <v>1449</v>
      </c>
      <c r="J1214" s="826"/>
      <c r="K1214" s="826"/>
      <c r="L1214" s="826"/>
      <c r="T1214" s="825"/>
      <c r="U1214" s="825"/>
      <c r="V1214" s="825"/>
      <c r="W1214" s="825"/>
      <c r="X1214" s="825"/>
    </row>
    <row r="1215" customFormat="false" ht="13" hidden="false" customHeight="false" outlineLevel="0" collapsed="false">
      <c r="E1215" s="135"/>
      <c r="G1215" s="858" t="s">
        <v>652</v>
      </c>
      <c r="H1215" s="858" t="s">
        <v>1451</v>
      </c>
      <c r="J1215" s="826"/>
      <c r="K1215" s="826"/>
      <c r="L1215" s="826"/>
      <c r="T1215" s="825"/>
      <c r="U1215" s="825"/>
      <c r="V1215" s="825"/>
      <c r="W1215" s="825"/>
      <c r="X1215" s="825"/>
    </row>
    <row r="1216" customFormat="false" ht="13" hidden="false" customHeight="false" outlineLevel="0" collapsed="false">
      <c r="E1216" s="135"/>
      <c r="G1216" s="858" t="s">
        <v>652</v>
      </c>
      <c r="H1216" s="858" t="s">
        <v>1453</v>
      </c>
      <c r="J1216" s="826"/>
      <c r="K1216" s="826"/>
      <c r="L1216" s="826"/>
      <c r="T1216" s="825"/>
      <c r="U1216" s="825"/>
      <c r="V1216" s="825"/>
      <c r="W1216" s="825"/>
      <c r="X1216" s="825"/>
    </row>
    <row r="1217" customFormat="false" ht="13" hidden="false" customHeight="false" outlineLevel="0" collapsed="false">
      <c r="E1217" s="135"/>
      <c r="G1217" s="858" t="s">
        <v>652</v>
      </c>
      <c r="H1217" s="858" t="s">
        <v>1455</v>
      </c>
      <c r="J1217" s="826"/>
      <c r="K1217" s="826"/>
      <c r="L1217" s="826"/>
      <c r="T1217" s="825"/>
      <c r="U1217" s="825"/>
      <c r="V1217" s="825"/>
      <c r="W1217" s="825"/>
      <c r="X1217" s="825"/>
    </row>
    <row r="1218" customFormat="false" ht="13" hidden="false" customHeight="false" outlineLevel="0" collapsed="false">
      <c r="E1218" s="135"/>
      <c r="G1218" s="858" t="s">
        <v>652</v>
      </c>
      <c r="H1218" s="858" t="s">
        <v>1456</v>
      </c>
      <c r="J1218" s="826"/>
      <c r="K1218" s="826"/>
      <c r="L1218" s="826"/>
      <c r="T1218" s="825"/>
      <c r="U1218" s="825"/>
      <c r="V1218" s="825"/>
      <c r="W1218" s="825"/>
      <c r="X1218" s="825"/>
    </row>
    <row r="1219" customFormat="false" ht="13" hidden="false" customHeight="false" outlineLevel="0" collapsed="false">
      <c r="E1219" s="135"/>
      <c r="G1219" s="858" t="s">
        <v>652</v>
      </c>
      <c r="H1219" s="858" t="s">
        <v>1457</v>
      </c>
      <c r="J1219" s="826"/>
      <c r="K1219" s="826"/>
      <c r="L1219" s="826"/>
      <c r="T1219" s="825"/>
      <c r="U1219" s="825"/>
      <c r="V1219" s="825"/>
      <c r="W1219" s="825"/>
      <c r="X1219" s="825"/>
    </row>
    <row r="1220" customFormat="false" ht="13" hidden="false" customHeight="false" outlineLevel="0" collapsed="false">
      <c r="E1220" s="135"/>
      <c r="G1220" s="858" t="s">
        <v>652</v>
      </c>
      <c r="H1220" s="858" t="s">
        <v>1458</v>
      </c>
      <c r="J1220" s="826"/>
      <c r="K1220" s="826"/>
      <c r="L1220" s="826"/>
      <c r="T1220" s="825"/>
      <c r="U1220" s="825"/>
      <c r="V1220" s="825"/>
      <c r="W1220" s="825"/>
      <c r="X1220" s="825"/>
    </row>
    <row r="1221" customFormat="false" ht="13" hidden="false" customHeight="false" outlineLevel="0" collapsed="false">
      <c r="E1221" s="135"/>
      <c r="G1221" s="858" t="s">
        <v>652</v>
      </c>
      <c r="H1221" s="858" t="s">
        <v>1459</v>
      </c>
      <c r="J1221" s="826"/>
      <c r="K1221" s="826"/>
      <c r="L1221" s="826"/>
      <c r="T1221" s="825"/>
      <c r="U1221" s="825"/>
      <c r="V1221" s="825"/>
      <c r="W1221" s="825"/>
      <c r="X1221" s="825"/>
    </row>
    <row r="1222" customFormat="false" ht="13" hidden="false" customHeight="false" outlineLevel="0" collapsed="false">
      <c r="E1222" s="135"/>
      <c r="G1222" s="858" t="s">
        <v>652</v>
      </c>
      <c r="H1222" s="858" t="s">
        <v>1329</v>
      </c>
      <c r="J1222" s="826"/>
      <c r="K1222" s="826"/>
      <c r="L1222" s="826"/>
      <c r="T1222" s="825"/>
      <c r="U1222" s="825"/>
      <c r="V1222" s="825"/>
      <c r="W1222" s="825"/>
      <c r="X1222" s="825"/>
    </row>
    <row r="1223" customFormat="false" ht="13" hidden="false" customHeight="false" outlineLevel="0" collapsed="false">
      <c r="E1223" s="135"/>
      <c r="G1223" s="858" t="s">
        <v>652</v>
      </c>
      <c r="H1223" s="858" t="s">
        <v>1461</v>
      </c>
      <c r="J1223" s="826"/>
      <c r="K1223" s="826"/>
      <c r="L1223" s="826"/>
      <c r="T1223" s="825"/>
      <c r="U1223" s="825"/>
      <c r="V1223" s="825"/>
      <c r="W1223" s="825"/>
      <c r="X1223" s="825"/>
    </row>
    <row r="1224" customFormat="false" ht="13" hidden="false" customHeight="false" outlineLevel="0" collapsed="false">
      <c r="E1224" s="135"/>
      <c r="G1224" s="858" t="s">
        <v>652</v>
      </c>
      <c r="H1224" s="858" t="s">
        <v>1462</v>
      </c>
      <c r="J1224" s="826"/>
      <c r="K1224" s="826"/>
      <c r="L1224" s="826"/>
      <c r="T1224" s="825"/>
      <c r="U1224" s="825"/>
      <c r="V1224" s="825"/>
      <c r="W1224" s="825"/>
      <c r="X1224" s="825"/>
    </row>
    <row r="1225" customFormat="false" ht="13" hidden="false" customHeight="false" outlineLevel="0" collapsed="false">
      <c r="E1225" s="135"/>
      <c r="G1225" s="858" t="s">
        <v>652</v>
      </c>
      <c r="H1225" s="858" t="s">
        <v>1463</v>
      </c>
      <c r="J1225" s="826"/>
      <c r="K1225" s="826"/>
      <c r="L1225" s="826"/>
      <c r="T1225" s="825"/>
      <c r="U1225" s="825"/>
      <c r="V1225" s="825"/>
      <c r="W1225" s="825"/>
      <c r="X1225" s="825"/>
    </row>
    <row r="1226" customFormat="false" ht="13" hidden="false" customHeight="false" outlineLevel="0" collapsed="false">
      <c r="E1226" s="135"/>
      <c r="G1226" s="858" t="s">
        <v>652</v>
      </c>
      <c r="H1226" s="858" t="s">
        <v>1876</v>
      </c>
      <c r="J1226" s="826"/>
      <c r="K1226" s="826"/>
      <c r="L1226" s="826"/>
      <c r="T1226" s="825"/>
      <c r="U1226" s="825"/>
      <c r="V1226" s="825"/>
      <c r="W1226" s="825"/>
      <c r="X1226" s="825"/>
    </row>
    <row r="1227" customFormat="false" ht="13" hidden="false" customHeight="false" outlineLevel="0" collapsed="false">
      <c r="E1227" s="135"/>
      <c r="G1227" s="858" t="s">
        <v>652</v>
      </c>
      <c r="H1227" s="858" t="s">
        <v>1877</v>
      </c>
      <c r="J1227" s="826"/>
      <c r="K1227" s="826"/>
      <c r="L1227" s="826"/>
      <c r="T1227" s="825"/>
      <c r="U1227" s="825"/>
      <c r="V1227" s="825"/>
      <c r="W1227" s="825"/>
      <c r="X1227" s="825"/>
    </row>
    <row r="1228" customFormat="false" ht="13" hidden="false" customHeight="false" outlineLevel="0" collapsed="false">
      <c r="E1228" s="135"/>
      <c r="G1228" s="858" t="s">
        <v>652</v>
      </c>
      <c r="H1228" s="858" t="s">
        <v>1464</v>
      </c>
      <c r="J1228" s="826"/>
      <c r="K1228" s="826"/>
      <c r="L1228" s="826"/>
      <c r="T1228" s="825"/>
      <c r="U1228" s="825"/>
      <c r="V1228" s="825"/>
      <c r="W1228" s="825"/>
      <c r="X1228" s="825"/>
    </row>
    <row r="1229" customFormat="false" ht="13" hidden="false" customHeight="false" outlineLevel="0" collapsed="false">
      <c r="E1229" s="135"/>
      <c r="G1229" s="858" t="s">
        <v>652</v>
      </c>
      <c r="H1229" s="858" t="s">
        <v>1466</v>
      </c>
      <c r="J1229" s="826"/>
      <c r="K1229" s="826"/>
      <c r="L1229" s="826"/>
      <c r="T1229" s="825"/>
      <c r="U1229" s="825"/>
      <c r="V1229" s="825"/>
      <c r="W1229" s="825"/>
      <c r="X1229" s="825"/>
    </row>
    <row r="1230" customFormat="false" ht="13" hidden="false" customHeight="false" outlineLevel="0" collapsed="false">
      <c r="E1230" s="135"/>
      <c r="G1230" s="858" t="s">
        <v>652</v>
      </c>
      <c r="H1230" s="858" t="s">
        <v>1468</v>
      </c>
      <c r="J1230" s="826"/>
      <c r="K1230" s="826"/>
      <c r="L1230" s="826"/>
      <c r="T1230" s="825"/>
      <c r="U1230" s="825"/>
      <c r="V1230" s="825"/>
      <c r="W1230" s="825"/>
      <c r="X1230" s="825"/>
    </row>
    <row r="1231" customFormat="false" ht="13" hidden="false" customHeight="false" outlineLevel="0" collapsed="false">
      <c r="E1231" s="135"/>
      <c r="G1231" s="858" t="s">
        <v>652</v>
      </c>
      <c r="H1231" s="858" t="s">
        <v>1470</v>
      </c>
      <c r="J1231" s="826"/>
      <c r="K1231" s="826"/>
      <c r="L1231" s="826"/>
      <c r="T1231" s="825"/>
      <c r="U1231" s="825"/>
      <c r="V1231" s="825"/>
      <c r="W1231" s="825"/>
      <c r="X1231" s="825"/>
    </row>
    <row r="1232" customFormat="false" ht="13" hidden="false" customHeight="false" outlineLevel="0" collapsed="false">
      <c r="E1232" s="135"/>
      <c r="G1232" s="858" t="s">
        <v>652</v>
      </c>
      <c r="H1232" s="858" t="s">
        <v>1471</v>
      </c>
      <c r="J1232" s="826"/>
      <c r="K1232" s="826"/>
      <c r="L1232" s="826"/>
      <c r="T1232" s="825"/>
      <c r="U1232" s="825"/>
      <c r="V1232" s="825"/>
      <c r="W1232" s="825"/>
      <c r="X1232" s="825"/>
    </row>
    <row r="1233" customFormat="false" ht="13" hidden="false" customHeight="false" outlineLevel="0" collapsed="false">
      <c r="E1233" s="135"/>
      <c r="G1233" s="858" t="s">
        <v>652</v>
      </c>
      <c r="H1233" s="858" t="s">
        <v>1878</v>
      </c>
      <c r="J1233" s="826"/>
      <c r="K1233" s="826"/>
      <c r="L1233" s="826"/>
      <c r="T1233" s="825"/>
      <c r="U1233" s="825"/>
      <c r="V1233" s="825"/>
      <c r="W1233" s="825"/>
      <c r="X1233" s="825"/>
    </row>
    <row r="1234" customFormat="false" ht="13" hidden="false" customHeight="false" outlineLevel="0" collapsed="false">
      <c r="E1234" s="135"/>
      <c r="G1234" s="858" t="s">
        <v>652</v>
      </c>
      <c r="H1234" s="858" t="s">
        <v>1879</v>
      </c>
      <c r="J1234" s="826"/>
      <c r="K1234" s="826"/>
      <c r="L1234" s="826"/>
      <c r="T1234" s="825"/>
      <c r="U1234" s="825"/>
      <c r="V1234" s="825"/>
      <c r="W1234" s="825"/>
      <c r="X1234" s="825"/>
    </row>
    <row r="1235" customFormat="false" ht="13" hidden="false" customHeight="false" outlineLevel="0" collapsed="false">
      <c r="E1235" s="135"/>
      <c r="G1235" s="858" t="s">
        <v>652</v>
      </c>
      <c r="H1235" s="858" t="s">
        <v>1880</v>
      </c>
      <c r="J1235" s="826"/>
      <c r="K1235" s="826"/>
      <c r="L1235" s="826"/>
      <c r="T1235" s="825"/>
      <c r="U1235" s="825"/>
      <c r="V1235" s="825"/>
      <c r="W1235" s="825"/>
      <c r="X1235" s="825"/>
    </row>
    <row r="1236" customFormat="false" ht="13" hidden="false" customHeight="false" outlineLevel="0" collapsed="false">
      <c r="E1236" s="135"/>
      <c r="G1236" s="858" t="s">
        <v>652</v>
      </c>
      <c r="H1236" s="858" t="s">
        <v>1881</v>
      </c>
      <c r="J1236" s="826"/>
      <c r="K1236" s="826"/>
      <c r="L1236" s="826"/>
      <c r="T1236" s="825"/>
      <c r="U1236" s="825"/>
      <c r="V1236" s="825"/>
      <c r="W1236" s="825"/>
      <c r="X1236" s="825"/>
    </row>
    <row r="1237" customFormat="false" ht="13" hidden="false" customHeight="false" outlineLevel="0" collapsed="false">
      <c r="E1237" s="135"/>
      <c r="G1237" s="858" t="s">
        <v>652</v>
      </c>
      <c r="H1237" s="858" t="s">
        <v>1882</v>
      </c>
      <c r="J1237" s="826"/>
      <c r="K1237" s="826"/>
      <c r="L1237" s="826"/>
      <c r="T1237" s="825"/>
      <c r="U1237" s="825"/>
      <c r="V1237" s="825"/>
      <c r="W1237" s="825"/>
      <c r="X1237" s="825"/>
    </row>
    <row r="1238" customFormat="false" ht="13" hidden="false" customHeight="false" outlineLevel="0" collapsed="false">
      <c r="E1238" s="135"/>
      <c r="G1238" s="858" t="s">
        <v>652</v>
      </c>
      <c r="H1238" s="858" t="s">
        <v>1883</v>
      </c>
      <c r="J1238" s="826"/>
      <c r="K1238" s="826"/>
      <c r="L1238" s="826"/>
      <c r="T1238" s="825"/>
      <c r="U1238" s="825"/>
      <c r="V1238" s="825"/>
      <c r="W1238" s="825"/>
      <c r="X1238" s="825"/>
    </row>
    <row r="1239" customFormat="false" ht="13" hidden="false" customHeight="false" outlineLevel="0" collapsed="false">
      <c r="E1239" s="135"/>
      <c r="G1239" s="858" t="s">
        <v>652</v>
      </c>
      <c r="H1239" s="858" t="s">
        <v>1884</v>
      </c>
      <c r="J1239" s="826"/>
      <c r="K1239" s="826"/>
      <c r="L1239" s="826"/>
      <c r="T1239" s="825"/>
      <c r="U1239" s="825"/>
      <c r="V1239" s="825"/>
      <c r="W1239" s="825"/>
      <c r="X1239" s="825"/>
    </row>
    <row r="1240" customFormat="false" ht="13" hidden="false" customHeight="false" outlineLevel="0" collapsed="false">
      <c r="E1240" s="135"/>
      <c r="G1240" s="858" t="s">
        <v>652</v>
      </c>
      <c r="H1240" s="858" t="s">
        <v>1885</v>
      </c>
      <c r="J1240" s="826"/>
      <c r="K1240" s="826"/>
      <c r="L1240" s="826"/>
      <c r="T1240" s="825"/>
      <c r="U1240" s="825"/>
      <c r="V1240" s="825"/>
      <c r="W1240" s="825"/>
      <c r="X1240" s="825"/>
    </row>
    <row r="1241" customFormat="false" ht="13" hidden="false" customHeight="false" outlineLevel="0" collapsed="false">
      <c r="E1241" s="135"/>
      <c r="G1241" s="858" t="s">
        <v>652</v>
      </c>
      <c r="H1241" s="858" t="s">
        <v>1886</v>
      </c>
      <c r="J1241" s="826"/>
      <c r="K1241" s="826"/>
      <c r="L1241" s="826"/>
      <c r="T1241" s="825"/>
      <c r="U1241" s="825"/>
      <c r="V1241" s="825"/>
      <c r="W1241" s="825"/>
      <c r="X1241" s="825"/>
    </row>
    <row r="1242" customFormat="false" ht="13" hidden="false" customHeight="false" outlineLevel="0" collapsed="false">
      <c r="E1242" s="135"/>
      <c r="G1242" s="858" t="s">
        <v>652</v>
      </c>
      <c r="H1242" s="858" t="s">
        <v>1708</v>
      </c>
      <c r="J1242" s="826"/>
      <c r="K1242" s="826"/>
      <c r="L1242" s="826"/>
      <c r="T1242" s="825"/>
      <c r="U1242" s="825"/>
      <c r="V1242" s="825"/>
      <c r="W1242" s="825"/>
      <c r="X1242" s="825"/>
    </row>
    <row r="1243" customFormat="false" ht="13" hidden="false" customHeight="false" outlineLevel="0" collapsed="false">
      <c r="E1243" s="135"/>
      <c r="G1243" s="858" t="s">
        <v>652</v>
      </c>
      <c r="H1243" s="858" t="s">
        <v>1887</v>
      </c>
      <c r="J1243" s="826"/>
      <c r="K1243" s="826"/>
      <c r="L1243" s="826"/>
      <c r="T1243" s="825"/>
      <c r="U1243" s="825"/>
      <c r="V1243" s="825"/>
      <c r="W1243" s="825"/>
      <c r="X1243" s="825"/>
    </row>
    <row r="1244" customFormat="false" ht="13" hidden="false" customHeight="false" outlineLevel="0" collapsed="false">
      <c r="E1244" s="135"/>
      <c r="G1244" s="858" t="s">
        <v>656</v>
      </c>
      <c r="H1244" s="858" t="s">
        <v>1167</v>
      </c>
      <c r="J1244" s="826"/>
      <c r="K1244" s="826"/>
      <c r="L1244" s="826"/>
      <c r="T1244" s="825"/>
      <c r="U1244" s="825"/>
      <c r="V1244" s="825"/>
      <c r="W1244" s="825"/>
      <c r="X1244" s="825"/>
    </row>
    <row r="1245" customFormat="false" ht="13" hidden="false" customHeight="false" outlineLevel="0" collapsed="false">
      <c r="E1245" s="135"/>
      <c r="G1245" s="858" t="s">
        <v>656</v>
      </c>
      <c r="H1245" s="858" t="s">
        <v>1888</v>
      </c>
      <c r="J1245" s="826"/>
      <c r="K1245" s="826"/>
      <c r="L1245" s="826"/>
      <c r="T1245" s="825"/>
      <c r="U1245" s="825"/>
      <c r="V1245" s="825"/>
      <c r="W1245" s="825"/>
      <c r="X1245" s="825"/>
    </row>
    <row r="1246" customFormat="false" ht="13" hidden="false" customHeight="false" outlineLevel="0" collapsed="false">
      <c r="E1246" s="135"/>
      <c r="G1246" s="858" t="s">
        <v>656</v>
      </c>
      <c r="H1246" s="858" t="s">
        <v>1168</v>
      </c>
      <c r="J1246" s="826"/>
      <c r="K1246" s="826"/>
      <c r="L1246" s="826"/>
      <c r="T1246" s="825"/>
      <c r="U1246" s="825"/>
      <c r="V1246" s="825"/>
      <c r="W1246" s="825"/>
      <c r="X1246" s="825"/>
    </row>
    <row r="1247" customFormat="false" ht="13" hidden="false" customHeight="false" outlineLevel="0" collapsed="false">
      <c r="E1247" s="135"/>
      <c r="G1247" s="858" t="s">
        <v>656</v>
      </c>
      <c r="H1247" s="858" t="s">
        <v>1889</v>
      </c>
      <c r="J1247" s="826"/>
      <c r="K1247" s="826"/>
      <c r="L1247" s="826"/>
      <c r="T1247" s="825"/>
      <c r="U1247" s="825"/>
      <c r="V1247" s="825"/>
      <c r="W1247" s="825"/>
      <c r="X1247" s="825"/>
    </row>
    <row r="1248" customFormat="false" ht="13" hidden="false" customHeight="false" outlineLevel="0" collapsed="false">
      <c r="E1248" s="135"/>
      <c r="G1248" s="858" t="s">
        <v>656</v>
      </c>
      <c r="H1248" s="858" t="s">
        <v>1890</v>
      </c>
      <c r="J1248" s="826"/>
      <c r="K1248" s="826"/>
      <c r="L1248" s="826"/>
      <c r="T1248" s="825"/>
      <c r="U1248" s="825"/>
      <c r="V1248" s="825"/>
      <c r="W1248" s="825"/>
      <c r="X1248" s="825"/>
    </row>
    <row r="1249" customFormat="false" ht="13" hidden="false" customHeight="false" outlineLevel="0" collapsed="false">
      <c r="E1249" s="135"/>
      <c r="G1249" s="858" t="s">
        <v>656</v>
      </c>
      <c r="H1249" s="858" t="s">
        <v>1891</v>
      </c>
      <c r="J1249" s="826"/>
      <c r="K1249" s="826"/>
      <c r="L1249" s="826"/>
      <c r="T1249" s="825"/>
      <c r="U1249" s="825"/>
      <c r="V1249" s="825"/>
      <c r="W1249" s="825"/>
      <c r="X1249" s="825"/>
    </row>
    <row r="1250" customFormat="false" ht="13" hidden="false" customHeight="false" outlineLevel="0" collapsed="false">
      <c r="E1250" s="135"/>
      <c r="G1250" s="858" t="s">
        <v>656</v>
      </c>
      <c r="H1250" s="858" t="s">
        <v>1892</v>
      </c>
      <c r="J1250" s="826"/>
      <c r="K1250" s="826"/>
      <c r="L1250" s="826"/>
      <c r="T1250" s="825"/>
      <c r="U1250" s="825"/>
      <c r="V1250" s="825"/>
      <c r="W1250" s="825"/>
      <c r="X1250" s="825"/>
    </row>
    <row r="1251" customFormat="false" ht="13" hidden="false" customHeight="false" outlineLevel="0" collapsed="false">
      <c r="E1251" s="135"/>
      <c r="G1251" s="858" t="s">
        <v>656</v>
      </c>
      <c r="H1251" s="858" t="s">
        <v>1893</v>
      </c>
      <c r="J1251" s="826"/>
      <c r="K1251" s="826"/>
      <c r="L1251" s="826"/>
      <c r="T1251" s="825"/>
      <c r="U1251" s="825"/>
      <c r="V1251" s="825"/>
      <c r="W1251" s="825"/>
      <c r="X1251" s="825"/>
    </row>
    <row r="1252" customFormat="false" ht="13" hidden="false" customHeight="false" outlineLevel="0" collapsed="false">
      <c r="E1252" s="135"/>
      <c r="G1252" s="858" t="s">
        <v>656</v>
      </c>
      <c r="H1252" s="858" t="s">
        <v>1894</v>
      </c>
      <c r="J1252" s="826"/>
      <c r="K1252" s="826"/>
      <c r="L1252" s="826"/>
      <c r="T1252" s="825"/>
      <c r="U1252" s="825"/>
      <c r="V1252" s="825"/>
      <c r="W1252" s="825"/>
      <c r="X1252" s="825"/>
    </row>
    <row r="1253" customFormat="false" ht="13" hidden="false" customHeight="false" outlineLevel="0" collapsed="false">
      <c r="E1253" s="135"/>
      <c r="G1253" s="858" t="s">
        <v>656</v>
      </c>
      <c r="H1253" s="858" t="s">
        <v>1895</v>
      </c>
      <c r="J1253" s="826"/>
      <c r="K1253" s="826"/>
      <c r="L1253" s="826"/>
      <c r="T1253" s="825"/>
      <c r="U1253" s="825"/>
      <c r="V1253" s="825"/>
      <c r="W1253" s="825"/>
      <c r="X1253" s="825"/>
    </row>
    <row r="1254" customFormat="false" ht="13" hidden="false" customHeight="false" outlineLevel="0" collapsed="false">
      <c r="E1254" s="135"/>
      <c r="G1254" s="858" t="s">
        <v>656</v>
      </c>
      <c r="H1254" s="858" t="s">
        <v>1896</v>
      </c>
      <c r="J1254" s="826"/>
      <c r="K1254" s="826"/>
      <c r="L1254" s="826"/>
      <c r="T1254" s="825"/>
      <c r="U1254" s="825"/>
      <c r="V1254" s="825"/>
      <c r="W1254" s="825"/>
      <c r="X1254" s="825"/>
    </row>
    <row r="1255" customFormat="false" ht="13" hidden="false" customHeight="false" outlineLevel="0" collapsed="false">
      <c r="E1255" s="135"/>
      <c r="G1255" s="858" t="s">
        <v>656</v>
      </c>
      <c r="H1255" s="858" t="s">
        <v>1897</v>
      </c>
      <c r="J1255" s="826"/>
      <c r="K1255" s="826"/>
      <c r="L1255" s="826"/>
      <c r="T1255" s="825"/>
      <c r="U1255" s="825"/>
      <c r="V1255" s="825"/>
      <c r="W1255" s="825"/>
      <c r="X1255" s="825"/>
    </row>
    <row r="1256" customFormat="false" ht="13" hidden="false" customHeight="false" outlineLevel="0" collapsed="false">
      <c r="E1256" s="135"/>
      <c r="G1256" s="858" t="s">
        <v>656</v>
      </c>
      <c r="H1256" s="858" t="s">
        <v>1898</v>
      </c>
      <c r="J1256" s="826"/>
      <c r="K1256" s="826"/>
      <c r="L1256" s="826"/>
      <c r="T1256" s="825"/>
      <c r="U1256" s="825"/>
      <c r="V1256" s="825"/>
      <c r="W1256" s="825"/>
      <c r="X1256" s="825"/>
    </row>
    <row r="1257" customFormat="false" ht="13" hidden="false" customHeight="false" outlineLevel="0" collapsed="false">
      <c r="E1257" s="135"/>
      <c r="G1257" s="858" t="s">
        <v>656</v>
      </c>
      <c r="H1257" s="858" t="s">
        <v>1899</v>
      </c>
      <c r="J1257" s="826"/>
      <c r="K1257" s="826"/>
      <c r="L1257" s="826"/>
      <c r="T1257" s="825"/>
      <c r="U1257" s="825"/>
      <c r="V1257" s="825"/>
      <c r="W1257" s="825"/>
      <c r="X1257" s="825"/>
    </row>
    <row r="1258" customFormat="false" ht="13" hidden="false" customHeight="false" outlineLevel="0" collapsed="false">
      <c r="E1258" s="135"/>
      <c r="G1258" s="858" t="s">
        <v>656</v>
      </c>
      <c r="H1258" s="858" t="s">
        <v>1900</v>
      </c>
      <c r="J1258" s="826"/>
      <c r="K1258" s="826"/>
      <c r="L1258" s="826"/>
      <c r="T1258" s="825"/>
      <c r="U1258" s="825"/>
      <c r="V1258" s="825"/>
      <c r="W1258" s="825"/>
      <c r="X1258" s="825"/>
    </row>
    <row r="1259" customFormat="false" ht="13" hidden="false" customHeight="false" outlineLevel="0" collapsed="false">
      <c r="E1259" s="135"/>
      <c r="G1259" s="858" t="s">
        <v>656</v>
      </c>
      <c r="H1259" s="858" t="s">
        <v>1901</v>
      </c>
      <c r="J1259" s="826"/>
      <c r="K1259" s="826"/>
      <c r="L1259" s="826"/>
      <c r="T1259" s="825"/>
      <c r="U1259" s="825"/>
      <c r="V1259" s="825"/>
      <c r="W1259" s="825"/>
      <c r="X1259" s="825"/>
    </row>
    <row r="1260" customFormat="false" ht="13" hidden="false" customHeight="false" outlineLevel="0" collapsed="false">
      <c r="E1260" s="135"/>
      <c r="G1260" s="858" t="s">
        <v>656</v>
      </c>
      <c r="H1260" s="858" t="s">
        <v>1662</v>
      </c>
      <c r="J1260" s="826"/>
      <c r="K1260" s="826"/>
      <c r="L1260" s="826"/>
      <c r="T1260" s="825"/>
      <c r="U1260" s="825"/>
      <c r="V1260" s="825"/>
      <c r="W1260" s="825"/>
      <c r="X1260" s="825"/>
    </row>
    <row r="1261" customFormat="false" ht="13" hidden="false" customHeight="false" outlineLevel="0" collapsed="false">
      <c r="E1261" s="135"/>
      <c r="G1261" s="858" t="s">
        <v>656</v>
      </c>
      <c r="H1261" s="858" t="s">
        <v>926</v>
      </c>
      <c r="J1261" s="826"/>
      <c r="K1261" s="826"/>
      <c r="L1261" s="826"/>
      <c r="T1261" s="825"/>
      <c r="U1261" s="825"/>
      <c r="V1261" s="825"/>
      <c r="W1261" s="825"/>
      <c r="X1261" s="825"/>
    </row>
    <row r="1262" customFormat="false" ht="13" hidden="false" customHeight="false" outlineLevel="0" collapsed="false">
      <c r="E1262" s="135"/>
      <c r="G1262" s="858" t="s">
        <v>656</v>
      </c>
      <c r="H1262" s="858" t="s">
        <v>1902</v>
      </c>
      <c r="J1262" s="826"/>
      <c r="K1262" s="826"/>
      <c r="L1262" s="826"/>
      <c r="T1262" s="825"/>
      <c r="U1262" s="825"/>
      <c r="V1262" s="825"/>
      <c r="W1262" s="825"/>
      <c r="X1262" s="825"/>
    </row>
    <row r="1263" customFormat="false" ht="13" hidden="false" customHeight="false" outlineLevel="0" collapsed="false">
      <c r="E1263" s="135"/>
      <c r="G1263" s="858" t="s">
        <v>656</v>
      </c>
      <c r="H1263" s="858" t="s">
        <v>1903</v>
      </c>
      <c r="J1263" s="826"/>
      <c r="K1263" s="826"/>
      <c r="L1263" s="826"/>
      <c r="T1263" s="825"/>
      <c r="U1263" s="825"/>
      <c r="V1263" s="825"/>
      <c r="W1263" s="825"/>
      <c r="X1263" s="825"/>
    </row>
    <row r="1264" customFormat="false" ht="13" hidden="false" customHeight="false" outlineLevel="0" collapsed="false">
      <c r="E1264" s="135"/>
      <c r="G1264" s="858" t="s">
        <v>656</v>
      </c>
      <c r="H1264" s="858" t="s">
        <v>1904</v>
      </c>
      <c r="J1264" s="826"/>
      <c r="K1264" s="826"/>
      <c r="L1264" s="826"/>
      <c r="T1264" s="825"/>
      <c r="U1264" s="825"/>
      <c r="V1264" s="825"/>
      <c r="W1264" s="825"/>
      <c r="X1264" s="825"/>
    </row>
    <row r="1265" customFormat="false" ht="13" hidden="false" customHeight="false" outlineLevel="0" collapsed="false">
      <c r="E1265" s="135"/>
      <c r="G1265" s="858" t="s">
        <v>656</v>
      </c>
      <c r="H1265" s="858" t="s">
        <v>1905</v>
      </c>
      <c r="J1265" s="826"/>
      <c r="K1265" s="826"/>
      <c r="L1265" s="826"/>
      <c r="T1265" s="825"/>
      <c r="U1265" s="825"/>
      <c r="V1265" s="825"/>
      <c r="W1265" s="825"/>
      <c r="X1265" s="825"/>
    </row>
    <row r="1266" customFormat="false" ht="13" hidden="false" customHeight="false" outlineLevel="0" collapsed="false">
      <c r="E1266" s="135"/>
      <c r="G1266" s="858" t="s">
        <v>656</v>
      </c>
      <c r="H1266" s="858" t="s">
        <v>1906</v>
      </c>
      <c r="J1266" s="826"/>
      <c r="K1266" s="826"/>
      <c r="L1266" s="826"/>
      <c r="T1266" s="825"/>
      <c r="U1266" s="825"/>
      <c r="V1266" s="825"/>
      <c r="W1266" s="825"/>
      <c r="X1266" s="825"/>
    </row>
    <row r="1267" customFormat="false" ht="13" hidden="false" customHeight="false" outlineLevel="0" collapsed="false">
      <c r="E1267" s="135"/>
      <c r="G1267" s="858" t="s">
        <v>656</v>
      </c>
      <c r="H1267" s="858" t="s">
        <v>1907</v>
      </c>
      <c r="J1267" s="826"/>
      <c r="K1267" s="826"/>
      <c r="L1267" s="826"/>
      <c r="T1267" s="825"/>
      <c r="U1267" s="825"/>
      <c r="V1267" s="825"/>
      <c r="W1267" s="825"/>
      <c r="X1267" s="825"/>
    </row>
    <row r="1268" customFormat="false" ht="13" hidden="false" customHeight="false" outlineLevel="0" collapsed="false">
      <c r="E1268" s="135"/>
      <c r="G1268" s="858" t="s">
        <v>656</v>
      </c>
      <c r="H1268" s="858" t="s">
        <v>1908</v>
      </c>
      <c r="J1268" s="826"/>
      <c r="K1268" s="826"/>
      <c r="L1268" s="826"/>
      <c r="T1268" s="825"/>
      <c r="U1268" s="825"/>
      <c r="V1268" s="825"/>
      <c r="W1268" s="825"/>
      <c r="X1268" s="825"/>
    </row>
    <row r="1269" customFormat="false" ht="13" hidden="false" customHeight="false" outlineLevel="0" collapsed="false">
      <c r="E1269" s="135"/>
      <c r="G1269" s="858" t="s">
        <v>656</v>
      </c>
      <c r="H1269" s="858" t="s">
        <v>1909</v>
      </c>
      <c r="J1269" s="826"/>
      <c r="K1269" s="826"/>
      <c r="L1269" s="826"/>
      <c r="T1269" s="825"/>
      <c r="U1269" s="825"/>
      <c r="V1269" s="825"/>
      <c r="W1269" s="825"/>
      <c r="X1269" s="825"/>
    </row>
    <row r="1270" customFormat="false" ht="13" hidden="false" customHeight="false" outlineLevel="0" collapsed="false">
      <c r="E1270" s="135"/>
      <c r="G1270" s="858" t="s">
        <v>656</v>
      </c>
      <c r="H1270" s="858" t="s">
        <v>1910</v>
      </c>
      <c r="J1270" s="826"/>
      <c r="K1270" s="826"/>
      <c r="L1270" s="826"/>
      <c r="T1270" s="825"/>
      <c r="U1270" s="825"/>
      <c r="V1270" s="825"/>
      <c r="W1270" s="825"/>
      <c r="X1270" s="825"/>
    </row>
    <row r="1271" customFormat="false" ht="13" hidden="false" customHeight="false" outlineLevel="0" collapsed="false">
      <c r="E1271" s="135"/>
      <c r="G1271" s="858" t="s">
        <v>656</v>
      </c>
      <c r="H1271" s="858" t="s">
        <v>1911</v>
      </c>
      <c r="J1271" s="826"/>
      <c r="K1271" s="826"/>
      <c r="L1271" s="826"/>
      <c r="T1271" s="825"/>
      <c r="U1271" s="825"/>
      <c r="V1271" s="825"/>
      <c r="W1271" s="825"/>
      <c r="X1271" s="825"/>
    </row>
    <row r="1272" customFormat="false" ht="13" hidden="false" customHeight="false" outlineLevel="0" collapsed="false">
      <c r="E1272" s="135"/>
      <c r="G1272" s="858" t="s">
        <v>656</v>
      </c>
      <c r="H1272" s="858" t="s">
        <v>1912</v>
      </c>
      <c r="J1272" s="826"/>
      <c r="K1272" s="826"/>
      <c r="L1272" s="826"/>
      <c r="T1272" s="825"/>
      <c r="U1272" s="825"/>
      <c r="V1272" s="825"/>
      <c r="W1272" s="825"/>
      <c r="X1272" s="825"/>
    </row>
    <row r="1273" customFormat="false" ht="13" hidden="false" customHeight="false" outlineLevel="0" collapsed="false">
      <c r="E1273" s="135"/>
      <c r="G1273" s="858" t="s">
        <v>656</v>
      </c>
      <c r="H1273" s="858" t="s">
        <v>1913</v>
      </c>
      <c r="J1273" s="826"/>
      <c r="K1273" s="826"/>
      <c r="L1273" s="826"/>
      <c r="T1273" s="825"/>
      <c r="U1273" s="825"/>
      <c r="V1273" s="825"/>
      <c r="W1273" s="825"/>
      <c r="X1273" s="825"/>
    </row>
    <row r="1274" customFormat="false" ht="13" hidden="false" customHeight="false" outlineLevel="0" collapsed="false">
      <c r="E1274" s="135"/>
      <c r="G1274" s="858" t="s">
        <v>662</v>
      </c>
      <c r="H1274" s="858" t="s">
        <v>1914</v>
      </c>
      <c r="J1274" s="826"/>
      <c r="K1274" s="826"/>
      <c r="L1274" s="826"/>
      <c r="T1274" s="825"/>
      <c r="U1274" s="825"/>
      <c r="V1274" s="825"/>
      <c r="W1274" s="825"/>
      <c r="X1274" s="825"/>
    </row>
    <row r="1275" customFormat="false" ht="13" hidden="false" customHeight="false" outlineLevel="0" collapsed="false">
      <c r="E1275" s="135"/>
      <c r="G1275" s="858" t="s">
        <v>662</v>
      </c>
      <c r="H1275" s="858" t="s">
        <v>1915</v>
      </c>
      <c r="J1275" s="826"/>
      <c r="K1275" s="826"/>
      <c r="L1275" s="826"/>
      <c r="T1275" s="825"/>
      <c r="U1275" s="825"/>
      <c r="V1275" s="825"/>
      <c r="W1275" s="825"/>
      <c r="X1275" s="825"/>
    </row>
    <row r="1276" customFormat="false" ht="13" hidden="false" customHeight="false" outlineLevel="0" collapsed="false">
      <c r="E1276" s="135"/>
      <c r="G1276" s="858" t="s">
        <v>662</v>
      </c>
      <c r="H1276" s="858" t="s">
        <v>1916</v>
      </c>
      <c r="J1276" s="826"/>
      <c r="K1276" s="826"/>
      <c r="L1276" s="826"/>
      <c r="T1276" s="825"/>
      <c r="U1276" s="825"/>
      <c r="V1276" s="825"/>
      <c r="W1276" s="825"/>
      <c r="X1276" s="825"/>
    </row>
    <row r="1277" customFormat="false" ht="13" hidden="false" customHeight="false" outlineLevel="0" collapsed="false">
      <c r="E1277" s="135"/>
      <c r="G1277" s="858" t="s">
        <v>662</v>
      </c>
      <c r="H1277" s="858" t="s">
        <v>1917</v>
      </c>
      <c r="J1277" s="826"/>
      <c r="K1277" s="826"/>
      <c r="L1277" s="826"/>
      <c r="T1277" s="825"/>
      <c r="U1277" s="825"/>
      <c r="V1277" s="825"/>
      <c r="W1277" s="825"/>
      <c r="X1277" s="825"/>
    </row>
    <row r="1278" customFormat="false" ht="13" hidden="false" customHeight="false" outlineLevel="0" collapsed="false">
      <c r="E1278" s="135"/>
      <c r="G1278" s="858" t="s">
        <v>662</v>
      </c>
      <c r="H1278" s="858" t="s">
        <v>1918</v>
      </c>
      <c r="J1278" s="826"/>
      <c r="K1278" s="826"/>
      <c r="L1278" s="826"/>
      <c r="T1278" s="825"/>
      <c r="U1278" s="825"/>
      <c r="V1278" s="825"/>
      <c r="W1278" s="825"/>
      <c r="X1278" s="825"/>
    </row>
    <row r="1279" customFormat="false" ht="13" hidden="false" customHeight="false" outlineLevel="0" collapsed="false">
      <c r="E1279" s="135"/>
      <c r="G1279" s="858" t="s">
        <v>662</v>
      </c>
      <c r="H1279" s="858" t="s">
        <v>1919</v>
      </c>
      <c r="J1279" s="826"/>
      <c r="K1279" s="826"/>
      <c r="L1279" s="826"/>
      <c r="T1279" s="825"/>
      <c r="U1279" s="825"/>
      <c r="V1279" s="825"/>
      <c r="W1279" s="825"/>
      <c r="X1279" s="825"/>
    </row>
    <row r="1280" customFormat="false" ht="13" hidden="false" customHeight="false" outlineLevel="0" collapsed="false">
      <c r="E1280" s="135"/>
      <c r="G1280" s="858" t="s">
        <v>662</v>
      </c>
      <c r="H1280" s="858" t="s">
        <v>1920</v>
      </c>
      <c r="J1280" s="826"/>
      <c r="K1280" s="826"/>
      <c r="L1280" s="826"/>
      <c r="T1280" s="825"/>
      <c r="U1280" s="825"/>
      <c r="V1280" s="825"/>
      <c r="W1280" s="825"/>
      <c r="X1280" s="825"/>
    </row>
    <row r="1281" customFormat="false" ht="13" hidden="false" customHeight="false" outlineLevel="0" collapsed="false">
      <c r="E1281" s="135"/>
      <c r="G1281" s="858" t="s">
        <v>662</v>
      </c>
      <c r="H1281" s="858" t="s">
        <v>1921</v>
      </c>
      <c r="J1281" s="826"/>
      <c r="K1281" s="826"/>
      <c r="L1281" s="826"/>
      <c r="T1281" s="825"/>
      <c r="U1281" s="825"/>
      <c r="V1281" s="825"/>
      <c r="W1281" s="825"/>
      <c r="X1281" s="825"/>
    </row>
    <row r="1282" customFormat="false" ht="13" hidden="false" customHeight="false" outlineLevel="0" collapsed="false">
      <c r="E1282" s="135"/>
      <c r="G1282" s="858" t="s">
        <v>662</v>
      </c>
      <c r="H1282" s="858" t="s">
        <v>1922</v>
      </c>
      <c r="J1282" s="826"/>
      <c r="K1282" s="826"/>
      <c r="L1282" s="826"/>
      <c r="T1282" s="825"/>
      <c r="U1282" s="825"/>
      <c r="V1282" s="825"/>
      <c r="W1282" s="825"/>
      <c r="X1282" s="825"/>
    </row>
    <row r="1283" customFormat="false" ht="13" hidden="false" customHeight="false" outlineLevel="0" collapsed="false">
      <c r="E1283" s="135"/>
      <c r="G1283" s="858" t="s">
        <v>662</v>
      </c>
      <c r="H1283" s="858" t="s">
        <v>1923</v>
      </c>
      <c r="J1283" s="826"/>
      <c r="K1283" s="826"/>
      <c r="L1283" s="826"/>
      <c r="T1283" s="825"/>
      <c r="U1283" s="825"/>
      <c r="V1283" s="825"/>
      <c r="W1283" s="825"/>
      <c r="X1283" s="825"/>
    </row>
    <row r="1284" customFormat="false" ht="13" hidden="false" customHeight="false" outlineLevel="0" collapsed="false">
      <c r="E1284" s="135"/>
      <c r="G1284" s="858" t="s">
        <v>662</v>
      </c>
      <c r="H1284" s="858" t="s">
        <v>1924</v>
      </c>
      <c r="J1284" s="826"/>
      <c r="K1284" s="826"/>
      <c r="L1284" s="826"/>
      <c r="T1284" s="825"/>
      <c r="U1284" s="825"/>
      <c r="V1284" s="825"/>
      <c r="W1284" s="825"/>
      <c r="X1284" s="825"/>
    </row>
    <row r="1285" customFormat="false" ht="13" hidden="false" customHeight="false" outlineLevel="0" collapsed="false">
      <c r="E1285" s="135"/>
      <c r="G1285" s="858" t="s">
        <v>662</v>
      </c>
      <c r="H1285" s="858" t="s">
        <v>1925</v>
      </c>
      <c r="J1285" s="826"/>
      <c r="K1285" s="826"/>
      <c r="L1285" s="826"/>
      <c r="T1285" s="825"/>
      <c r="U1285" s="825"/>
      <c r="V1285" s="825"/>
      <c r="W1285" s="825"/>
      <c r="X1285" s="825"/>
    </row>
    <row r="1286" customFormat="false" ht="13" hidden="false" customHeight="false" outlineLevel="0" collapsed="false">
      <c r="E1286" s="135"/>
      <c r="G1286" s="858" t="s">
        <v>662</v>
      </c>
      <c r="H1286" s="858" t="s">
        <v>1926</v>
      </c>
      <c r="J1286" s="826"/>
      <c r="K1286" s="826"/>
      <c r="L1286" s="826"/>
      <c r="T1286" s="825"/>
      <c r="U1286" s="825"/>
      <c r="V1286" s="825"/>
      <c r="W1286" s="825"/>
      <c r="X1286" s="825"/>
    </row>
    <row r="1287" customFormat="false" ht="13" hidden="false" customHeight="false" outlineLevel="0" collapsed="false">
      <c r="E1287" s="135"/>
      <c r="G1287" s="858" t="s">
        <v>662</v>
      </c>
      <c r="H1287" s="858" t="s">
        <v>1927</v>
      </c>
      <c r="J1287" s="826"/>
      <c r="K1287" s="826"/>
      <c r="L1287" s="826"/>
      <c r="T1287" s="825"/>
      <c r="U1287" s="825"/>
      <c r="V1287" s="825"/>
      <c r="W1287" s="825"/>
      <c r="X1287" s="825"/>
    </row>
    <row r="1288" customFormat="false" ht="13" hidden="false" customHeight="false" outlineLevel="0" collapsed="false">
      <c r="E1288" s="135"/>
      <c r="G1288" s="858" t="s">
        <v>662</v>
      </c>
      <c r="H1288" s="858" t="s">
        <v>1083</v>
      </c>
      <c r="J1288" s="826"/>
      <c r="K1288" s="826"/>
      <c r="L1288" s="826"/>
      <c r="T1288" s="825"/>
      <c r="U1288" s="825"/>
      <c r="V1288" s="825"/>
      <c r="W1288" s="825"/>
      <c r="X1288" s="825"/>
    </row>
    <row r="1289" customFormat="false" ht="13" hidden="false" customHeight="false" outlineLevel="0" collapsed="false">
      <c r="E1289" s="135"/>
      <c r="G1289" s="858" t="s">
        <v>662</v>
      </c>
      <c r="H1289" s="858" t="s">
        <v>1928</v>
      </c>
      <c r="J1289" s="826"/>
      <c r="K1289" s="826"/>
      <c r="L1289" s="826"/>
      <c r="T1289" s="825"/>
      <c r="U1289" s="825"/>
      <c r="V1289" s="825"/>
      <c r="W1289" s="825"/>
      <c r="X1289" s="825"/>
    </row>
    <row r="1290" customFormat="false" ht="13" hidden="false" customHeight="false" outlineLevel="0" collapsed="false">
      <c r="E1290" s="135"/>
      <c r="G1290" s="858" t="s">
        <v>662</v>
      </c>
      <c r="H1290" s="858" t="s">
        <v>1929</v>
      </c>
      <c r="J1290" s="826"/>
      <c r="K1290" s="826"/>
      <c r="L1290" s="826"/>
      <c r="T1290" s="825"/>
      <c r="U1290" s="825"/>
      <c r="V1290" s="825"/>
      <c r="W1290" s="825"/>
      <c r="X1290" s="825"/>
    </row>
    <row r="1291" customFormat="false" ht="13" hidden="false" customHeight="false" outlineLevel="0" collapsed="false">
      <c r="E1291" s="135"/>
      <c r="G1291" s="858" t="s">
        <v>662</v>
      </c>
      <c r="H1291" s="858" t="s">
        <v>1421</v>
      </c>
      <c r="J1291" s="826"/>
      <c r="K1291" s="826"/>
      <c r="L1291" s="826"/>
      <c r="T1291" s="825"/>
      <c r="U1291" s="825"/>
      <c r="V1291" s="825"/>
      <c r="W1291" s="825"/>
      <c r="X1291" s="825"/>
    </row>
    <row r="1292" customFormat="false" ht="13" hidden="false" customHeight="false" outlineLevel="0" collapsed="false">
      <c r="E1292" s="135"/>
      <c r="G1292" s="858" t="s">
        <v>662</v>
      </c>
      <c r="H1292" s="858" t="s">
        <v>1930</v>
      </c>
      <c r="J1292" s="826"/>
      <c r="K1292" s="826"/>
      <c r="L1292" s="826"/>
      <c r="T1292" s="825"/>
      <c r="U1292" s="825"/>
      <c r="V1292" s="825"/>
      <c r="W1292" s="825"/>
      <c r="X1292" s="825"/>
    </row>
    <row r="1293" customFormat="false" ht="13" hidden="false" customHeight="false" outlineLevel="0" collapsed="false">
      <c r="E1293" s="135"/>
      <c r="G1293" s="858" t="s">
        <v>666</v>
      </c>
      <c r="H1293" s="858" t="s">
        <v>1931</v>
      </c>
      <c r="J1293" s="826"/>
      <c r="K1293" s="826"/>
      <c r="L1293" s="826"/>
      <c r="T1293" s="825"/>
      <c r="U1293" s="825"/>
      <c r="V1293" s="825"/>
      <c r="W1293" s="825"/>
      <c r="X1293" s="825"/>
    </row>
    <row r="1294" customFormat="false" ht="13" hidden="false" customHeight="false" outlineLevel="0" collapsed="false">
      <c r="E1294" s="135"/>
      <c r="G1294" s="858" t="s">
        <v>666</v>
      </c>
      <c r="H1294" s="858" t="s">
        <v>1932</v>
      </c>
      <c r="J1294" s="826"/>
      <c r="K1294" s="826"/>
      <c r="L1294" s="826"/>
      <c r="T1294" s="825"/>
      <c r="U1294" s="825"/>
      <c r="V1294" s="825"/>
      <c r="W1294" s="825"/>
      <c r="X1294" s="825"/>
    </row>
    <row r="1295" customFormat="false" ht="13" hidden="false" customHeight="false" outlineLevel="0" collapsed="false">
      <c r="E1295" s="135"/>
      <c r="G1295" s="858" t="s">
        <v>666</v>
      </c>
      <c r="H1295" s="858" t="s">
        <v>1933</v>
      </c>
      <c r="J1295" s="826"/>
      <c r="K1295" s="826"/>
      <c r="L1295" s="826"/>
      <c r="T1295" s="825"/>
      <c r="U1295" s="825"/>
      <c r="V1295" s="825"/>
      <c r="W1295" s="825"/>
      <c r="X1295" s="825"/>
    </row>
    <row r="1296" customFormat="false" ht="13" hidden="false" customHeight="false" outlineLevel="0" collapsed="false">
      <c r="E1296" s="135"/>
      <c r="G1296" s="858" t="s">
        <v>666</v>
      </c>
      <c r="H1296" s="858" t="s">
        <v>1934</v>
      </c>
      <c r="J1296" s="826"/>
      <c r="K1296" s="826"/>
      <c r="L1296" s="826"/>
      <c r="T1296" s="825"/>
      <c r="U1296" s="825"/>
      <c r="V1296" s="825"/>
      <c r="W1296" s="825"/>
      <c r="X1296" s="825"/>
    </row>
    <row r="1297" customFormat="false" ht="13" hidden="false" customHeight="false" outlineLevel="0" collapsed="false">
      <c r="E1297" s="135"/>
      <c r="G1297" s="858" t="s">
        <v>666</v>
      </c>
      <c r="H1297" s="858" t="s">
        <v>1935</v>
      </c>
      <c r="J1297" s="826"/>
      <c r="K1297" s="826"/>
      <c r="L1297" s="826"/>
      <c r="T1297" s="825"/>
      <c r="U1297" s="825"/>
      <c r="V1297" s="825"/>
      <c r="W1297" s="825"/>
      <c r="X1297" s="825"/>
    </row>
    <row r="1298" customFormat="false" ht="13" hidden="false" customHeight="false" outlineLevel="0" collapsed="false">
      <c r="E1298" s="135"/>
      <c r="G1298" s="858" t="s">
        <v>666</v>
      </c>
      <c r="H1298" s="858" t="s">
        <v>1936</v>
      </c>
      <c r="J1298" s="826"/>
      <c r="K1298" s="826"/>
      <c r="L1298" s="826"/>
      <c r="T1298" s="825"/>
      <c r="U1298" s="825"/>
      <c r="V1298" s="825"/>
      <c r="W1298" s="825"/>
      <c r="X1298" s="825"/>
    </row>
    <row r="1299" customFormat="false" ht="13" hidden="false" customHeight="false" outlineLevel="0" collapsed="false">
      <c r="E1299" s="135"/>
      <c r="G1299" s="858" t="s">
        <v>666</v>
      </c>
      <c r="H1299" s="858" t="s">
        <v>1937</v>
      </c>
      <c r="J1299" s="826"/>
      <c r="K1299" s="826"/>
      <c r="L1299" s="826"/>
      <c r="T1299" s="825"/>
      <c r="U1299" s="825"/>
      <c r="V1299" s="825"/>
      <c r="W1299" s="825"/>
      <c r="X1299" s="825"/>
    </row>
    <row r="1300" customFormat="false" ht="13" hidden="false" customHeight="false" outlineLevel="0" collapsed="false">
      <c r="E1300" s="135"/>
      <c r="G1300" s="858" t="s">
        <v>666</v>
      </c>
      <c r="H1300" s="858" t="s">
        <v>1938</v>
      </c>
      <c r="J1300" s="826"/>
      <c r="K1300" s="826"/>
      <c r="L1300" s="826"/>
      <c r="T1300" s="825"/>
      <c r="U1300" s="825"/>
      <c r="V1300" s="825"/>
      <c r="W1300" s="825"/>
      <c r="X1300" s="825"/>
    </row>
    <row r="1301" customFormat="false" ht="13" hidden="false" customHeight="false" outlineLevel="0" collapsed="false">
      <c r="E1301" s="135"/>
      <c r="G1301" s="858" t="s">
        <v>666</v>
      </c>
      <c r="H1301" s="858" t="s">
        <v>1939</v>
      </c>
      <c r="J1301" s="826"/>
      <c r="K1301" s="826"/>
      <c r="L1301" s="826"/>
      <c r="T1301" s="825"/>
      <c r="U1301" s="825"/>
      <c r="V1301" s="825"/>
      <c r="W1301" s="825"/>
      <c r="X1301" s="825"/>
    </row>
    <row r="1302" customFormat="false" ht="13" hidden="false" customHeight="false" outlineLevel="0" collapsed="false">
      <c r="E1302" s="135"/>
      <c r="G1302" s="858" t="s">
        <v>666</v>
      </c>
      <c r="H1302" s="858" t="s">
        <v>1940</v>
      </c>
      <c r="J1302" s="826"/>
      <c r="K1302" s="826"/>
      <c r="L1302" s="826"/>
      <c r="T1302" s="825"/>
      <c r="U1302" s="825"/>
      <c r="V1302" s="825"/>
      <c r="W1302" s="825"/>
      <c r="X1302" s="825"/>
    </row>
    <row r="1303" customFormat="false" ht="13" hidden="false" customHeight="false" outlineLevel="0" collapsed="false">
      <c r="E1303" s="135"/>
      <c r="G1303" s="858" t="s">
        <v>666</v>
      </c>
      <c r="H1303" s="858" t="s">
        <v>1941</v>
      </c>
      <c r="J1303" s="826"/>
      <c r="K1303" s="826"/>
      <c r="L1303" s="826"/>
      <c r="T1303" s="825"/>
      <c r="U1303" s="825"/>
      <c r="V1303" s="825"/>
      <c r="W1303" s="825"/>
      <c r="X1303" s="825"/>
    </row>
    <row r="1304" customFormat="false" ht="13" hidden="false" customHeight="false" outlineLevel="0" collapsed="false">
      <c r="E1304" s="135"/>
      <c r="G1304" s="858" t="s">
        <v>666</v>
      </c>
      <c r="H1304" s="858" t="s">
        <v>1267</v>
      </c>
      <c r="J1304" s="826"/>
      <c r="K1304" s="826"/>
      <c r="L1304" s="826"/>
      <c r="T1304" s="825"/>
      <c r="U1304" s="825"/>
      <c r="V1304" s="825"/>
      <c r="W1304" s="825"/>
      <c r="X1304" s="825"/>
    </row>
    <row r="1305" customFormat="false" ht="13" hidden="false" customHeight="false" outlineLevel="0" collapsed="false">
      <c r="E1305" s="135"/>
      <c r="G1305" s="858" t="s">
        <v>666</v>
      </c>
      <c r="H1305" s="858" t="s">
        <v>1942</v>
      </c>
      <c r="J1305" s="826"/>
      <c r="K1305" s="826"/>
      <c r="L1305" s="826"/>
      <c r="T1305" s="825"/>
      <c r="U1305" s="825"/>
      <c r="V1305" s="825"/>
      <c r="W1305" s="825"/>
      <c r="X1305" s="825"/>
    </row>
    <row r="1306" customFormat="false" ht="13" hidden="false" customHeight="false" outlineLevel="0" collapsed="false">
      <c r="E1306" s="135"/>
      <c r="G1306" s="858" t="s">
        <v>666</v>
      </c>
      <c r="H1306" s="858" t="s">
        <v>1943</v>
      </c>
      <c r="J1306" s="826"/>
      <c r="K1306" s="826"/>
      <c r="L1306" s="826"/>
      <c r="T1306" s="825"/>
      <c r="U1306" s="825"/>
      <c r="V1306" s="825"/>
      <c r="W1306" s="825"/>
      <c r="X1306" s="825"/>
    </row>
    <row r="1307" customFormat="false" ht="13" hidden="false" customHeight="false" outlineLevel="0" collapsed="false">
      <c r="E1307" s="135"/>
      <c r="G1307" s="858" t="s">
        <v>666</v>
      </c>
      <c r="H1307" s="858" t="s">
        <v>1944</v>
      </c>
      <c r="J1307" s="826"/>
      <c r="K1307" s="826"/>
      <c r="L1307" s="826"/>
      <c r="T1307" s="825"/>
      <c r="U1307" s="825"/>
      <c r="V1307" s="825"/>
      <c r="W1307" s="825"/>
      <c r="X1307" s="825"/>
    </row>
    <row r="1308" customFormat="false" ht="13" hidden="false" customHeight="false" outlineLevel="0" collapsed="false">
      <c r="E1308" s="135"/>
      <c r="G1308" s="858" t="s">
        <v>666</v>
      </c>
      <c r="H1308" s="858" t="s">
        <v>1945</v>
      </c>
      <c r="J1308" s="826"/>
      <c r="K1308" s="826"/>
      <c r="L1308" s="826"/>
      <c r="T1308" s="825"/>
      <c r="U1308" s="825"/>
      <c r="V1308" s="825"/>
      <c r="W1308" s="825"/>
      <c r="X1308" s="825"/>
    </row>
    <row r="1309" customFormat="false" ht="13" hidden="false" customHeight="false" outlineLevel="0" collapsed="false">
      <c r="E1309" s="135"/>
      <c r="G1309" s="858" t="s">
        <v>666</v>
      </c>
      <c r="H1309" s="858" t="s">
        <v>1946</v>
      </c>
      <c r="J1309" s="826"/>
      <c r="K1309" s="826"/>
      <c r="L1309" s="826"/>
      <c r="T1309" s="825"/>
      <c r="U1309" s="825"/>
      <c r="V1309" s="825"/>
      <c r="W1309" s="825"/>
      <c r="X1309" s="825"/>
    </row>
    <row r="1310" customFormat="false" ht="13" hidden="false" customHeight="false" outlineLevel="0" collapsed="false">
      <c r="E1310" s="135"/>
      <c r="G1310" s="858" t="s">
        <v>666</v>
      </c>
      <c r="H1310" s="858" t="s">
        <v>1947</v>
      </c>
      <c r="J1310" s="826"/>
      <c r="K1310" s="826"/>
      <c r="L1310" s="826"/>
      <c r="T1310" s="825"/>
      <c r="U1310" s="825"/>
      <c r="V1310" s="825"/>
      <c r="W1310" s="825"/>
      <c r="X1310" s="825"/>
    </row>
    <row r="1311" customFormat="false" ht="13" hidden="false" customHeight="false" outlineLevel="0" collapsed="false">
      <c r="E1311" s="135"/>
      <c r="G1311" s="858" t="s">
        <v>666</v>
      </c>
      <c r="H1311" s="858" t="s">
        <v>1948</v>
      </c>
      <c r="J1311" s="826"/>
      <c r="K1311" s="826"/>
      <c r="L1311" s="826"/>
      <c r="T1311" s="825"/>
      <c r="U1311" s="825"/>
      <c r="V1311" s="825"/>
      <c r="W1311" s="825"/>
      <c r="X1311" s="825"/>
    </row>
    <row r="1312" customFormat="false" ht="13" hidden="false" customHeight="false" outlineLevel="0" collapsed="false">
      <c r="E1312" s="135"/>
      <c r="G1312" s="858" t="s">
        <v>670</v>
      </c>
      <c r="H1312" s="858" t="s">
        <v>1472</v>
      </c>
      <c r="J1312" s="826"/>
      <c r="K1312" s="826"/>
      <c r="L1312" s="826"/>
      <c r="T1312" s="825"/>
      <c r="U1312" s="825"/>
      <c r="V1312" s="825"/>
      <c r="W1312" s="825"/>
      <c r="X1312" s="825"/>
    </row>
    <row r="1313" customFormat="false" ht="13" hidden="false" customHeight="false" outlineLevel="0" collapsed="false">
      <c r="E1313" s="135"/>
      <c r="G1313" s="858" t="s">
        <v>670</v>
      </c>
      <c r="H1313" s="858" t="s">
        <v>1949</v>
      </c>
      <c r="J1313" s="826"/>
      <c r="K1313" s="826"/>
      <c r="L1313" s="826"/>
      <c r="T1313" s="825"/>
      <c r="U1313" s="825"/>
      <c r="V1313" s="825"/>
      <c r="W1313" s="825"/>
      <c r="X1313" s="825"/>
    </row>
    <row r="1314" customFormat="false" ht="13" hidden="false" customHeight="false" outlineLevel="0" collapsed="false">
      <c r="E1314" s="135"/>
      <c r="G1314" s="858" t="s">
        <v>670</v>
      </c>
      <c r="H1314" s="858" t="s">
        <v>1950</v>
      </c>
      <c r="J1314" s="826"/>
      <c r="K1314" s="826"/>
      <c r="L1314" s="826"/>
      <c r="T1314" s="825"/>
      <c r="U1314" s="825"/>
      <c r="V1314" s="825"/>
      <c r="W1314" s="825"/>
      <c r="X1314" s="825"/>
    </row>
    <row r="1315" customFormat="false" ht="13" hidden="false" customHeight="false" outlineLevel="0" collapsed="false">
      <c r="E1315" s="135"/>
      <c r="G1315" s="858" t="s">
        <v>670</v>
      </c>
      <c r="H1315" s="858" t="s">
        <v>1951</v>
      </c>
      <c r="J1315" s="826"/>
      <c r="K1315" s="826"/>
      <c r="L1315" s="826"/>
      <c r="T1315" s="825"/>
      <c r="U1315" s="825"/>
      <c r="V1315" s="825"/>
      <c r="W1315" s="825"/>
      <c r="X1315" s="825"/>
    </row>
    <row r="1316" customFormat="false" ht="13" hidden="false" customHeight="false" outlineLevel="0" collapsed="false">
      <c r="E1316" s="135"/>
      <c r="G1316" s="858" t="s">
        <v>670</v>
      </c>
      <c r="H1316" s="858" t="s">
        <v>1952</v>
      </c>
      <c r="J1316" s="826"/>
      <c r="K1316" s="826"/>
      <c r="L1316" s="826"/>
      <c r="T1316" s="825"/>
      <c r="U1316" s="825"/>
      <c r="V1316" s="825"/>
      <c r="W1316" s="825"/>
      <c r="X1316" s="825"/>
    </row>
    <row r="1317" customFormat="false" ht="13" hidden="false" customHeight="false" outlineLevel="0" collapsed="false">
      <c r="E1317" s="135"/>
      <c r="G1317" s="858" t="s">
        <v>670</v>
      </c>
      <c r="H1317" s="858" t="s">
        <v>1953</v>
      </c>
      <c r="J1317" s="826"/>
      <c r="K1317" s="826"/>
      <c r="L1317" s="826"/>
      <c r="T1317" s="825"/>
      <c r="U1317" s="825"/>
      <c r="V1317" s="825"/>
      <c r="W1317" s="825"/>
      <c r="X1317" s="825"/>
    </row>
    <row r="1318" customFormat="false" ht="13" hidden="false" customHeight="false" outlineLevel="0" collapsed="false">
      <c r="E1318" s="135"/>
      <c r="G1318" s="858" t="s">
        <v>670</v>
      </c>
      <c r="H1318" s="858" t="s">
        <v>1954</v>
      </c>
      <c r="J1318" s="826"/>
      <c r="K1318" s="826"/>
      <c r="L1318" s="826"/>
      <c r="T1318" s="825"/>
      <c r="U1318" s="825"/>
      <c r="V1318" s="825"/>
      <c r="W1318" s="825"/>
      <c r="X1318" s="825"/>
    </row>
    <row r="1319" customFormat="false" ht="13" hidden="false" customHeight="false" outlineLevel="0" collapsed="false">
      <c r="E1319" s="135"/>
      <c r="G1319" s="858" t="s">
        <v>670</v>
      </c>
      <c r="H1319" s="858" t="s">
        <v>1955</v>
      </c>
      <c r="J1319" s="826"/>
      <c r="K1319" s="826"/>
      <c r="L1319" s="826"/>
      <c r="T1319" s="825"/>
      <c r="U1319" s="825"/>
      <c r="V1319" s="825"/>
      <c r="W1319" s="825"/>
      <c r="X1319" s="825"/>
    </row>
    <row r="1320" customFormat="false" ht="13" hidden="false" customHeight="false" outlineLevel="0" collapsed="false">
      <c r="E1320" s="135"/>
      <c r="G1320" s="858" t="s">
        <v>670</v>
      </c>
      <c r="H1320" s="858" t="s">
        <v>1956</v>
      </c>
      <c r="J1320" s="826"/>
      <c r="K1320" s="826"/>
      <c r="L1320" s="826"/>
      <c r="T1320" s="825"/>
      <c r="U1320" s="825"/>
      <c r="V1320" s="825"/>
      <c r="W1320" s="825"/>
      <c r="X1320" s="825"/>
    </row>
    <row r="1321" customFormat="false" ht="13" hidden="false" customHeight="false" outlineLevel="0" collapsed="false">
      <c r="E1321" s="135"/>
      <c r="G1321" s="858" t="s">
        <v>670</v>
      </c>
      <c r="H1321" s="858" t="s">
        <v>1957</v>
      </c>
      <c r="J1321" s="826"/>
      <c r="K1321" s="826"/>
      <c r="L1321" s="826"/>
      <c r="T1321" s="825"/>
      <c r="U1321" s="825"/>
      <c r="V1321" s="825"/>
      <c r="W1321" s="825"/>
      <c r="X1321" s="825"/>
    </row>
    <row r="1322" customFormat="false" ht="13" hidden="false" customHeight="false" outlineLevel="0" collapsed="false">
      <c r="E1322" s="135"/>
      <c r="G1322" s="858" t="s">
        <v>670</v>
      </c>
      <c r="H1322" s="858" t="s">
        <v>1958</v>
      </c>
      <c r="J1322" s="826"/>
      <c r="K1322" s="826"/>
      <c r="L1322" s="826"/>
      <c r="T1322" s="825"/>
      <c r="U1322" s="825"/>
      <c r="V1322" s="825"/>
      <c r="W1322" s="825"/>
      <c r="X1322" s="825"/>
    </row>
    <row r="1323" customFormat="false" ht="13" hidden="false" customHeight="false" outlineLevel="0" collapsed="false">
      <c r="E1323" s="135"/>
      <c r="G1323" s="858" t="s">
        <v>670</v>
      </c>
      <c r="H1323" s="858" t="s">
        <v>1959</v>
      </c>
      <c r="J1323" s="826"/>
      <c r="K1323" s="826"/>
      <c r="L1323" s="826"/>
      <c r="T1323" s="825"/>
      <c r="U1323" s="825"/>
      <c r="V1323" s="825"/>
      <c r="W1323" s="825"/>
      <c r="X1323" s="825"/>
    </row>
    <row r="1324" customFormat="false" ht="13" hidden="false" customHeight="false" outlineLevel="0" collapsed="false">
      <c r="E1324" s="135"/>
      <c r="G1324" s="858" t="s">
        <v>670</v>
      </c>
      <c r="H1324" s="858" t="s">
        <v>1960</v>
      </c>
      <c r="J1324" s="826"/>
      <c r="K1324" s="826"/>
      <c r="L1324" s="826"/>
      <c r="T1324" s="825"/>
      <c r="U1324" s="825"/>
      <c r="V1324" s="825"/>
      <c r="W1324" s="825"/>
      <c r="X1324" s="825"/>
    </row>
    <row r="1325" customFormat="false" ht="13" hidden="false" customHeight="false" outlineLevel="0" collapsed="false">
      <c r="E1325" s="135"/>
      <c r="G1325" s="858" t="s">
        <v>670</v>
      </c>
      <c r="H1325" s="858" t="s">
        <v>1961</v>
      </c>
      <c r="J1325" s="826"/>
      <c r="K1325" s="826"/>
      <c r="L1325" s="826"/>
      <c r="T1325" s="825"/>
      <c r="U1325" s="825"/>
      <c r="V1325" s="825"/>
      <c r="W1325" s="825"/>
      <c r="X1325" s="825"/>
    </row>
    <row r="1326" customFormat="false" ht="13" hidden="false" customHeight="false" outlineLevel="0" collapsed="false">
      <c r="E1326" s="135"/>
      <c r="G1326" s="858" t="s">
        <v>670</v>
      </c>
      <c r="H1326" s="858" t="s">
        <v>1962</v>
      </c>
      <c r="J1326" s="826"/>
      <c r="K1326" s="826"/>
      <c r="L1326" s="826"/>
      <c r="T1326" s="825"/>
      <c r="U1326" s="825"/>
      <c r="V1326" s="825"/>
      <c r="W1326" s="825"/>
      <c r="X1326" s="825"/>
    </row>
    <row r="1327" customFormat="false" ht="13" hidden="false" customHeight="false" outlineLevel="0" collapsed="false">
      <c r="E1327" s="135"/>
      <c r="G1327" s="858" t="s">
        <v>670</v>
      </c>
      <c r="H1327" s="858" t="s">
        <v>1963</v>
      </c>
      <c r="J1327" s="826"/>
      <c r="K1327" s="826"/>
      <c r="L1327" s="826"/>
      <c r="T1327" s="825"/>
      <c r="U1327" s="825"/>
      <c r="V1327" s="825"/>
      <c r="W1327" s="825"/>
      <c r="X1327" s="825"/>
    </row>
    <row r="1328" customFormat="false" ht="13" hidden="false" customHeight="false" outlineLevel="0" collapsed="false">
      <c r="E1328" s="135"/>
      <c r="G1328" s="858" t="s">
        <v>670</v>
      </c>
      <c r="H1328" s="858" t="s">
        <v>1964</v>
      </c>
      <c r="J1328" s="826"/>
      <c r="K1328" s="826"/>
      <c r="L1328" s="826"/>
      <c r="T1328" s="825"/>
      <c r="U1328" s="825"/>
      <c r="V1328" s="825"/>
      <c r="W1328" s="825"/>
      <c r="X1328" s="825"/>
    </row>
    <row r="1329" customFormat="false" ht="13" hidden="false" customHeight="false" outlineLevel="0" collapsed="false">
      <c r="E1329" s="135"/>
      <c r="G1329" s="858" t="s">
        <v>670</v>
      </c>
      <c r="H1329" s="858" t="s">
        <v>1965</v>
      </c>
      <c r="J1329" s="826"/>
      <c r="K1329" s="826"/>
      <c r="L1329" s="826"/>
      <c r="T1329" s="825"/>
      <c r="U1329" s="825"/>
      <c r="V1329" s="825"/>
      <c r="W1329" s="825"/>
      <c r="X1329" s="825"/>
    </row>
    <row r="1330" customFormat="false" ht="13" hidden="false" customHeight="false" outlineLevel="0" collapsed="false">
      <c r="E1330" s="135"/>
      <c r="G1330" s="858" t="s">
        <v>670</v>
      </c>
      <c r="H1330" s="858" t="s">
        <v>1966</v>
      </c>
      <c r="J1330" s="826"/>
      <c r="K1330" s="826"/>
      <c r="L1330" s="826"/>
      <c r="T1330" s="825"/>
      <c r="U1330" s="825"/>
      <c r="V1330" s="825"/>
      <c r="W1330" s="825"/>
      <c r="X1330" s="825"/>
    </row>
    <row r="1331" customFormat="false" ht="13" hidden="false" customHeight="false" outlineLevel="0" collapsed="false">
      <c r="E1331" s="135"/>
      <c r="G1331" s="858" t="s">
        <v>670</v>
      </c>
      <c r="H1331" s="858" t="s">
        <v>1967</v>
      </c>
      <c r="J1331" s="826"/>
      <c r="K1331" s="826"/>
      <c r="L1331" s="826"/>
      <c r="T1331" s="825"/>
      <c r="U1331" s="825"/>
      <c r="V1331" s="825"/>
      <c r="W1331" s="825"/>
      <c r="X1331" s="825"/>
    </row>
    <row r="1332" customFormat="false" ht="13" hidden="false" customHeight="false" outlineLevel="0" collapsed="false">
      <c r="E1332" s="135"/>
      <c r="G1332" s="858" t="s">
        <v>670</v>
      </c>
      <c r="H1332" s="858" t="s">
        <v>1968</v>
      </c>
      <c r="J1332" s="826"/>
      <c r="K1332" s="826"/>
      <c r="L1332" s="826"/>
      <c r="T1332" s="825"/>
      <c r="U1332" s="825"/>
      <c r="V1332" s="825"/>
      <c r="W1332" s="825"/>
      <c r="X1332" s="825"/>
    </row>
    <row r="1333" customFormat="false" ht="13" hidden="false" customHeight="false" outlineLevel="0" collapsed="false">
      <c r="E1333" s="135"/>
      <c r="G1333" s="858" t="s">
        <v>670</v>
      </c>
      <c r="H1333" s="858" t="s">
        <v>1969</v>
      </c>
      <c r="J1333" s="826"/>
      <c r="K1333" s="826"/>
      <c r="L1333" s="826"/>
      <c r="T1333" s="825"/>
      <c r="U1333" s="825"/>
      <c r="V1333" s="825"/>
      <c r="W1333" s="825"/>
      <c r="X1333" s="825"/>
    </row>
    <row r="1334" customFormat="false" ht="13" hidden="false" customHeight="false" outlineLevel="0" collapsed="false">
      <c r="E1334" s="135"/>
      <c r="G1334" s="858" t="s">
        <v>670</v>
      </c>
      <c r="H1334" s="858" t="s">
        <v>1970</v>
      </c>
      <c r="J1334" s="826"/>
      <c r="K1334" s="826"/>
      <c r="L1334" s="826"/>
      <c r="T1334" s="825"/>
      <c r="U1334" s="825"/>
      <c r="V1334" s="825"/>
      <c r="W1334" s="825"/>
      <c r="X1334" s="825"/>
    </row>
    <row r="1335" customFormat="false" ht="13" hidden="false" customHeight="false" outlineLevel="0" collapsed="false">
      <c r="E1335" s="135"/>
      <c r="G1335" s="858" t="s">
        <v>670</v>
      </c>
      <c r="H1335" s="858" t="s">
        <v>1971</v>
      </c>
      <c r="J1335" s="826"/>
      <c r="K1335" s="826"/>
      <c r="L1335" s="826"/>
      <c r="T1335" s="825"/>
      <c r="U1335" s="825"/>
      <c r="V1335" s="825"/>
      <c r="W1335" s="825"/>
      <c r="X1335" s="825"/>
    </row>
    <row r="1336" customFormat="false" ht="13" hidden="false" customHeight="false" outlineLevel="0" collapsed="false">
      <c r="E1336" s="135"/>
      <c r="G1336" s="858" t="s">
        <v>670</v>
      </c>
      <c r="H1336" s="858" t="s">
        <v>1972</v>
      </c>
      <c r="J1336" s="826"/>
      <c r="K1336" s="826"/>
      <c r="L1336" s="826"/>
      <c r="T1336" s="825"/>
      <c r="U1336" s="825"/>
      <c r="V1336" s="825"/>
      <c r="W1336" s="825"/>
      <c r="X1336" s="825"/>
    </row>
    <row r="1337" customFormat="false" ht="13" hidden="false" customHeight="false" outlineLevel="0" collapsed="false">
      <c r="E1337" s="135"/>
      <c r="G1337" s="858" t="s">
        <v>670</v>
      </c>
      <c r="H1337" s="858" t="s">
        <v>1973</v>
      </c>
      <c r="J1337" s="826"/>
      <c r="K1337" s="826"/>
      <c r="L1337" s="826"/>
      <c r="T1337" s="825"/>
      <c r="U1337" s="825"/>
      <c r="V1337" s="825"/>
      <c r="W1337" s="825"/>
      <c r="X1337" s="825"/>
    </row>
    <row r="1338" customFormat="false" ht="13" hidden="false" customHeight="false" outlineLevel="0" collapsed="false">
      <c r="E1338" s="135"/>
      <c r="G1338" s="858" t="s">
        <v>670</v>
      </c>
      <c r="H1338" s="858" t="s">
        <v>1974</v>
      </c>
      <c r="J1338" s="826"/>
      <c r="K1338" s="826"/>
      <c r="L1338" s="826"/>
      <c r="T1338" s="825"/>
      <c r="U1338" s="825"/>
      <c r="V1338" s="825"/>
      <c r="W1338" s="825"/>
      <c r="X1338" s="825"/>
    </row>
    <row r="1339" customFormat="false" ht="13" hidden="false" customHeight="false" outlineLevel="0" collapsed="false">
      <c r="E1339" s="135"/>
      <c r="G1339" s="858" t="s">
        <v>674</v>
      </c>
      <c r="H1339" s="858" t="s">
        <v>896</v>
      </c>
      <c r="J1339" s="826"/>
      <c r="K1339" s="826"/>
      <c r="L1339" s="826"/>
      <c r="T1339" s="825"/>
      <c r="U1339" s="825"/>
      <c r="V1339" s="825"/>
      <c r="W1339" s="825"/>
      <c r="X1339" s="825"/>
    </row>
    <row r="1340" customFormat="false" ht="13" hidden="false" customHeight="false" outlineLevel="0" collapsed="false">
      <c r="E1340" s="135"/>
      <c r="G1340" s="858" t="s">
        <v>674</v>
      </c>
      <c r="H1340" s="858" t="s">
        <v>1975</v>
      </c>
      <c r="J1340" s="826"/>
      <c r="K1340" s="826"/>
      <c r="L1340" s="826"/>
      <c r="T1340" s="825"/>
      <c r="U1340" s="825"/>
      <c r="V1340" s="825"/>
      <c r="W1340" s="825"/>
      <c r="X1340" s="825"/>
    </row>
    <row r="1341" customFormat="false" ht="13" hidden="false" customHeight="false" outlineLevel="0" collapsed="false">
      <c r="E1341" s="135"/>
      <c r="G1341" s="858" t="s">
        <v>674</v>
      </c>
      <c r="H1341" s="858" t="s">
        <v>1976</v>
      </c>
      <c r="J1341" s="826"/>
      <c r="K1341" s="826"/>
      <c r="L1341" s="826"/>
      <c r="T1341" s="825"/>
      <c r="U1341" s="825"/>
      <c r="V1341" s="825"/>
      <c r="W1341" s="825"/>
      <c r="X1341" s="825"/>
    </row>
    <row r="1342" customFormat="false" ht="13" hidden="false" customHeight="false" outlineLevel="0" collapsed="false">
      <c r="E1342" s="135"/>
      <c r="G1342" s="858" t="s">
        <v>674</v>
      </c>
      <c r="H1342" s="858" t="s">
        <v>1977</v>
      </c>
      <c r="J1342" s="826"/>
      <c r="K1342" s="826"/>
      <c r="L1342" s="826"/>
      <c r="T1342" s="825"/>
      <c r="U1342" s="825"/>
      <c r="V1342" s="825"/>
      <c r="W1342" s="825"/>
      <c r="X1342" s="825"/>
    </row>
    <row r="1343" customFormat="false" ht="13" hidden="false" customHeight="false" outlineLevel="0" collapsed="false">
      <c r="E1343" s="135"/>
      <c r="G1343" s="858" t="s">
        <v>674</v>
      </c>
      <c r="H1343" s="858" t="s">
        <v>1978</v>
      </c>
      <c r="J1343" s="826"/>
      <c r="K1343" s="826"/>
      <c r="L1343" s="826"/>
      <c r="T1343" s="825"/>
      <c r="U1343" s="825"/>
      <c r="V1343" s="825"/>
      <c r="W1343" s="825"/>
      <c r="X1343" s="825"/>
    </row>
    <row r="1344" customFormat="false" ht="13" hidden="false" customHeight="false" outlineLevel="0" collapsed="false">
      <c r="E1344" s="135"/>
      <c r="G1344" s="858" t="s">
        <v>674</v>
      </c>
      <c r="H1344" s="858" t="s">
        <v>1979</v>
      </c>
      <c r="J1344" s="826"/>
      <c r="K1344" s="826"/>
      <c r="L1344" s="826"/>
      <c r="T1344" s="825"/>
      <c r="U1344" s="825"/>
      <c r="V1344" s="825"/>
      <c r="W1344" s="825"/>
      <c r="X1344" s="825"/>
    </row>
    <row r="1345" customFormat="false" ht="13" hidden="false" customHeight="false" outlineLevel="0" collapsed="false">
      <c r="E1345" s="135"/>
      <c r="G1345" s="858" t="s">
        <v>674</v>
      </c>
      <c r="H1345" s="858" t="s">
        <v>687</v>
      </c>
      <c r="J1345" s="826"/>
      <c r="K1345" s="826"/>
      <c r="L1345" s="826"/>
      <c r="T1345" s="825"/>
      <c r="U1345" s="825"/>
      <c r="V1345" s="825"/>
      <c r="W1345" s="825"/>
      <c r="X1345" s="825"/>
    </row>
    <row r="1346" customFormat="false" ht="13" hidden="false" customHeight="false" outlineLevel="0" collapsed="false">
      <c r="E1346" s="135"/>
      <c r="G1346" s="858" t="s">
        <v>674</v>
      </c>
      <c r="H1346" s="858" t="s">
        <v>1980</v>
      </c>
      <c r="J1346" s="826"/>
      <c r="K1346" s="826"/>
      <c r="L1346" s="826"/>
      <c r="T1346" s="825"/>
      <c r="U1346" s="825"/>
      <c r="V1346" s="825"/>
      <c r="W1346" s="825"/>
      <c r="X1346" s="825"/>
    </row>
    <row r="1347" customFormat="false" ht="13" hidden="false" customHeight="false" outlineLevel="0" collapsed="false">
      <c r="E1347" s="135"/>
      <c r="G1347" s="858" t="s">
        <v>674</v>
      </c>
      <c r="H1347" s="858" t="s">
        <v>1981</v>
      </c>
      <c r="J1347" s="826"/>
      <c r="K1347" s="826"/>
      <c r="L1347" s="826"/>
      <c r="T1347" s="825"/>
      <c r="U1347" s="825"/>
      <c r="V1347" s="825"/>
      <c r="W1347" s="825"/>
      <c r="X1347" s="825"/>
    </row>
    <row r="1348" customFormat="false" ht="13" hidden="false" customHeight="false" outlineLevel="0" collapsed="false">
      <c r="E1348" s="135"/>
      <c r="G1348" s="858" t="s">
        <v>674</v>
      </c>
      <c r="H1348" s="858" t="s">
        <v>1982</v>
      </c>
      <c r="J1348" s="826"/>
      <c r="K1348" s="826"/>
      <c r="L1348" s="826"/>
      <c r="T1348" s="825"/>
      <c r="U1348" s="825"/>
      <c r="V1348" s="825"/>
      <c r="W1348" s="825"/>
      <c r="X1348" s="825"/>
    </row>
    <row r="1349" customFormat="false" ht="13" hidden="false" customHeight="false" outlineLevel="0" collapsed="false">
      <c r="E1349" s="135"/>
      <c r="G1349" s="858" t="s">
        <v>674</v>
      </c>
      <c r="H1349" s="858" t="s">
        <v>1473</v>
      </c>
      <c r="J1349" s="826"/>
      <c r="K1349" s="826"/>
      <c r="L1349" s="826"/>
      <c r="T1349" s="825"/>
      <c r="U1349" s="825"/>
      <c r="V1349" s="825"/>
      <c r="W1349" s="825"/>
      <c r="X1349" s="825"/>
    </row>
    <row r="1350" customFormat="false" ht="13" hidden="false" customHeight="false" outlineLevel="0" collapsed="false">
      <c r="E1350" s="135"/>
      <c r="G1350" s="858" t="s">
        <v>674</v>
      </c>
      <c r="H1350" s="858" t="s">
        <v>1474</v>
      </c>
      <c r="J1350" s="826"/>
      <c r="K1350" s="826"/>
      <c r="L1350" s="826"/>
      <c r="T1350" s="825"/>
      <c r="U1350" s="825"/>
      <c r="V1350" s="825"/>
      <c r="W1350" s="825"/>
      <c r="X1350" s="825"/>
    </row>
    <row r="1351" customFormat="false" ht="13" hidden="false" customHeight="false" outlineLevel="0" collapsed="false">
      <c r="E1351" s="135"/>
      <c r="G1351" s="858" t="s">
        <v>674</v>
      </c>
      <c r="H1351" s="858" t="s">
        <v>1983</v>
      </c>
      <c r="J1351" s="826"/>
      <c r="K1351" s="826"/>
      <c r="L1351" s="826"/>
      <c r="T1351" s="825"/>
      <c r="U1351" s="825"/>
      <c r="V1351" s="825"/>
      <c r="W1351" s="825"/>
      <c r="X1351" s="825"/>
    </row>
    <row r="1352" customFormat="false" ht="13" hidden="false" customHeight="false" outlineLevel="0" collapsed="false">
      <c r="E1352" s="135"/>
      <c r="G1352" s="858" t="s">
        <v>674</v>
      </c>
      <c r="H1352" s="858" t="s">
        <v>1984</v>
      </c>
      <c r="J1352" s="826"/>
      <c r="K1352" s="826"/>
      <c r="L1352" s="826"/>
      <c r="T1352" s="825"/>
      <c r="U1352" s="825"/>
      <c r="V1352" s="825"/>
      <c r="W1352" s="825"/>
      <c r="X1352" s="825"/>
    </row>
    <row r="1353" customFormat="false" ht="13" hidden="false" customHeight="false" outlineLevel="0" collapsed="false">
      <c r="E1353" s="135"/>
      <c r="G1353" s="858" t="s">
        <v>674</v>
      </c>
      <c r="H1353" s="858" t="s">
        <v>898</v>
      </c>
      <c r="J1353" s="826"/>
      <c r="K1353" s="826"/>
      <c r="L1353" s="826"/>
      <c r="T1353" s="825"/>
      <c r="U1353" s="825"/>
      <c r="V1353" s="825"/>
      <c r="W1353" s="825"/>
      <c r="X1353" s="825"/>
    </row>
    <row r="1354" customFormat="false" ht="13" hidden="false" customHeight="false" outlineLevel="0" collapsed="false">
      <c r="E1354" s="135"/>
      <c r="G1354" s="858" t="s">
        <v>674</v>
      </c>
      <c r="H1354" s="858" t="s">
        <v>1475</v>
      </c>
      <c r="J1354" s="826"/>
      <c r="K1354" s="826"/>
      <c r="L1354" s="826"/>
      <c r="T1354" s="825"/>
      <c r="U1354" s="825"/>
      <c r="V1354" s="825"/>
      <c r="W1354" s="825"/>
      <c r="X1354" s="825"/>
    </row>
    <row r="1355" customFormat="false" ht="13" hidden="false" customHeight="false" outlineLevel="0" collapsed="false">
      <c r="E1355" s="135"/>
      <c r="G1355" s="858" t="s">
        <v>674</v>
      </c>
      <c r="H1355" s="858" t="s">
        <v>1985</v>
      </c>
      <c r="J1355" s="826"/>
      <c r="K1355" s="826"/>
      <c r="L1355" s="826"/>
      <c r="T1355" s="825"/>
      <c r="U1355" s="825"/>
      <c r="V1355" s="825"/>
      <c r="W1355" s="825"/>
      <c r="X1355" s="825"/>
    </row>
    <row r="1356" customFormat="false" ht="13" hidden="false" customHeight="false" outlineLevel="0" collapsed="false">
      <c r="E1356" s="135"/>
      <c r="G1356" s="858" t="s">
        <v>674</v>
      </c>
      <c r="H1356" s="858" t="s">
        <v>1477</v>
      </c>
      <c r="J1356" s="826"/>
      <c r="K1356" s="826"/>
      <c r="L1356" s="826"/>
      <c r="T1356" s="825"/>
      <c r="U1356" s="825"/>
      <c r="V1356" s="825"/>
      <c r="W1356" s="825"/>
      <c r="X1356" s="825"/>
    </row>
    <row r="1357" customFormat="false" ht="13" hidden="false" customHeight="false" outlineLevel="0" collapsed="false">
      <c r="E1357" s="135"/>
      <c r="G1357" s="858" t="s">
        <v>674</v>
      </c>
      <c r="H1357" s="858" t="s">
        <v>1986</v>
      </c>
      <c r="J1357" s="826"/>
      <c r="K1357" s="826"/>
      <c r="L1357" s="826"/>
      <c r="T1357" s="825"/>
      <c r="U1357" s="825"/>
      <c r="V1357" s="825"/>
      <c r="W1357" s="825"/>
      <c r="X1357" s="825"/>
    </row>
    <row r="1358" customFormat="false" ht="13" hidden="false" customHeight="false" outlineLevel="0" collapsed="false">
      <c r="E1358" s="135"/>
      <c r="G1358" s="858" t="s">
        <v>674</v>
      </c>
      <c r="H1358" s="858" t="s">
        <v>1987</v>
      </c>
      <c r="J1358" s="826"/>
      <c r="K1358" s="826"/>
      <c r="L1358" s="826"/>
      <c r="T1358" s="825"/>
      <c r="U1358" s="825"/>
      <c r="V1358" s="825"/>
      <c r="W1358" s="825"/>
      <c r="X1358" s="825"/>
    </row>
    <row r="1359" customFormat="false" ht="13" hidden="false" customHeight="false" outlineLevel="0" collapsed="false">
      <c r="E1359" s="135"/>
      <c r="G1359" s="858" t="s">
        <v>674</v>
      </c>
      <c r="H1359" s="858" t="s">
        <v>1988</v>
      </c>
      <c r="J1359" s="826"/>
      <c r="K1359" s="826"/>
      <c r="L1359" s="826"/>
      <c r="T1359" s="825"/>
      <c r="U1359" s="825"/>
      <c r="V1359" s="825"/>
      <c r="W1359" s="825"/>
      <c r="X1359" s="825"/>
    </row>
    <row r="1360" customFormat="false" ht="13" hidden="false" customHeight="false" outlineLevel="0" collapsed="false">
      <c r="E1360" s="135"/>
      <c r="G1360" s="858" t="s">
        <v>674</v>
      </c>
      <c r="H1360" s="858" t="s">
        <v>1989</v>
      </c>
      <c r="J1360" s="826"/>
      <c r="K1360" s="826"/>
      <c r="L1360" s="826"/>
      <c r="T1360" s="825"/>
      <c r="U1360" s="825"/>
      <c r="V1360" s="825"/>
      <c r="W1360" s="825"/>
      <c r="X1360" s="825"/>
    </row>
    <row r="1361" customFormat="false" ht="13" hidden="false" customHeight="false" outlineLevel="0" collapsed="false">
      <c r="E1361" s="135"/>
      <c r="G1361" s="858" t="s">
        <v>674</v>
      </c>
      <c r="H1361" s="858" t="s">
        <v>1990</v>
      </c>
      <c r="J1361" s="826"/>
      <c r="K1361" s="826"/>
      <c r="L1361" s="826"/>
      <c r="T1361" s="825"/>
      <c r="U1361" s="825"/>
      <c r="V1361" s="825"/>
      <c r="W1361" s="825"/>
      <c r="X1361" s="825"/>
    </row>
    <row r="1362" customFormat="false" ht="13" hidden="false" customHeight="false" outlineLevel="0" collapsed="false">
      <c r="E1362" s="135"/>
      <c r="G1362" s="858" t="s">
        <v>679</v>
      </c>
      <c r="H1362" s="858" t="s">
        <v>1991</v>
      </c>
      <c r="J1362" s="826"/>
      <c r="K1362" s="826"/>
      <c r="L1362" s="826"/>
      <c r="T1362" s="825"/>
      <c r="U1362" s="825"/>
      <c r="V1362" s="825"/>
      <c r="W1362" s="825"/>
      <c r="X1362" s="825"/>
    </row>
    <row r="1363" customFormat="false" ht="13" hidden="false" customHeight="false" outlineLevel="0" collapsed="false">
      <c r="E1363" s="135"/>
      <c r="G1363" s="858" t="s">
        <v>679</v>
      </c>
      <c r="H1363" s="858" t="s">
        <v>1992</v>
      </c>
      <c r="J1363" s="826"/>
      <c r="K1363" s="826"/>
      <c r="L1363" s="826"/>
      <c r="T1363" s="825"/>
      <c r="U1363" s="825"/>
      <c r="V1363" s="825"/>
      <c r="W1363" s="825"/>
      <c r="X1363" s="825"/>
    </row>
    <row r="1364" customFormat="false" ht="13" hidden="false" customHeight="false" outlineLevel="0" collapsed="false">
      <c r="E1364" s="135"/>
      <c r="G1364" s="858" t="s">
        <v>679</v>
      </c>
      <c r="H1364" s="858" t="s">
        <v>1993</v>
      </c>
      <c r="J1364" s="826"/>
      <c r="K1364" s="826"/>
      <c r="L1364" s="826"/>
      <c r="T1364" s="825"/>
      <c r="U1364" s="825"/>
      <c r="V1364" s="825"/>
      <c r="W1364" s="825"/>
      <c r="X1364" s="825"/>
    </row>
    <row r="1365" customFormat="false" ht="13" hidden="false" customHeight="false" outlineLevel="0" collapsed="false">
      <c r="E1365" s="135"/>
      <c r="G1365" s="858" t="s">
        <v>679</v>
      </c>
      <c r="H1365" s="858" t="s">
        <v>1994</v>
      </c>
      <c r="J1365" s="826"/>
      <c r="K1365" s="826"/>
      <c r="L1365" s="826"/>
      <c r="T1365" s="825"/>
      <c r="U1365" s="825"/>
      <c r="V1365" s="825"/>
      <c r="W1365" s="825"/>
      <c r="X1365" s="825"/>
    </row>
    <row r="1366" customFormat="false" ht="13" hidden="false" customHeight="false" outlineLevel="0" collapsed="false">
      <c r="E1366" s="135"/>
      <c r="G1366" s="858" t="s">
        <v>679</v>
      </c>
      <c r="H1366" s="858" t="s">
        <v>1995</v>
      </c>
      <c r="J1366" s="826"/>
      <c r="K1366" s="826"/>
      <c r="L1366" s="826"/>
      <c r="T1366" s="825"/>
      <c r="U1366" s="825"/>
      <c r="V1366" s="825"/>
      <c r="W1366" s="825"/>
      <c r="X1366" s="825"/>
    </row>
    <row r="1367" customFormat="false" ht="13" hidden="false" customHeight="false" outlineLevel="0" collapsed="false">
      <c r="E1367" s="135"/>
      <c r="G1367" s="858" t="s">
        <v>679</v>
      </c>
      <c r="H1367" s="858" t="s">
        <v>1996</v>
      </c>
      <c r="J1367" s="826"/>
      <c r="K1367" s="826"/>
      <c r="L1367" s="826"/>
      <c r="T1367" s="825"/>
      <c r="U1367" s="825"/>
      <c r="V1367" s="825"/>
      <c r="W1367" s="825"/>
      <c r="X1367" s="825"/>
    </row>
    <row r="1368" customFormat="false" ht="13" hidden="false" customHeight="false" outlineLevel="0" collapsed="false">
      <c r="E1368" s="135"/>
      <c r="G1368" s="858" t="s">
        <v>679</v>
      </c>
      <c r="H1368" s="858" t="s">
        <v>1997</v>
      </c>
      <c r="J1368" s="826"/>
      <c r="K1368" s="826"/>
      <c r="L1368" s="826"/>
      <c r="T1368" s="825"/>
      <c r="U1368" s="825"/>
      <c r="V1368" s="825"/>
      <c r="W1368" s="825"/>
      <c r="X1368" s="825"/>
    </row>
    <row r="1369" customFormat="false" ht="13" hidden="false" customHeight="false" outlineLevel="0" collapsed="false">
      <c r="E1369" s="135"/>
      <c r="G1369" s="858" t="s">
        <v>679</v>
      </c>
      <c r="H1369" s="858" t="s">
        <v>1998</v>
      </c>
      <c r="J1369" s="826"/>
      <c r="K1369" s="826"/>
      <c r="L1369" s="826"/>
      <c r="T1369" s="825"/>
      <c r="U1369" s="825"/>
      <c r="V1369" s="825"/>
      <c r="W1369" s="825"/>
      <c r="X1369" s="825"/>
    </row>
    <row r="1370" customFormat="false" ht="13" hidden="false" customHeight="false" outlineLevel="0" collapsed="false">
      <c r="E1370" s="135"/>
      <c r="G1370" s="858" t="s">
        <v>679</v>
      </c>
      <c r="H1370" s="858" t="s">
        <v>1999</v>
      </c>
      <c r="J1370" s="826"/>
      <c r="K1370" s="826"/>
      <c r="L1370" s="826"/>
      <c r="T1370" s="825"/>
      <c r="U1370" s="825"/>
      <c r="V1370" s="825"/>
      <c r="W1370" s="825"/>
      <c r="X1370" s="825"/>
    </row>
    <row r="1371" customFormat="false" ht="13" hidden="false" customHeight="false" outlineLevel="0" collapsed="false">
      <c r="E1371" s="135"/>
      <c r="G1371" s="858" t="s">
        <v>679</v>
      </c>
      <c r="H1371" s="858" t="s">
        <v>2000</v>
      </c>
      <c r="J1371" s="826"/>
      <c r="K1371" s="826"/>
      <c r="L1371" s="826"/>
      <c r="T1371" s="825"/>
      <c r="U1371" s="825"/>
      <c r="V1371" s="825"/>
      <c r="W1371" s="825"/>
      <c r="X1371" s="825"/>
    </row>
    <row r="1372" customFormat="false" ht="13" hidden="false" customHeight="false" outlineLevel="0" collapsed="false">
      <c r="E1372" s="135"/>
      <c r="G1372" s="858" t="s">
        <v>679</v>
      </c>
      <c r="H1372" s="858" t="s">
        <v>2001</v>
      </c>
      <c r="J1372" s="826"/>
      <c r="K1372" s="826"/>
      <c r="L1372" s="826"/>
      <c r="T1372" s="825"/>
      <c r="U1372" s="825"/>
      <c r="V1372" s="825"/>
      <c r="W1372" s="825"/>
      <c r="X1372" s="825"/>
    </row>
    <row r="1373" customFormat="false" ht="13" hidden="false" customHeight="false" outlineLevel="0" collapsed="false">
      <c r="E1373" s="135"/>
      <c r="G1373" s="858" t="s">
        <v>679</v>
      </c>
      <c r="H1373" s="858" t="s">
        <v>1479</v>
      </c>
      <c r="J1373" s="826"/>
      <c r="K1373" s="826"/>
      <c r="L1373" s="826"/>
      <c r="T1373" s="825"/>
      <c r="U1373" s="825"/>
      <c r="V1373" s="825"/>
      <c r="W1373" s="825"/>
      <c r="X1373" s="825"/>
    </row>
    <row r="1374" customFormat="false" ht="13" hidden="false" customHeight="false" outlineLevel="0" collapsed="false">
      <c r="E1374" s="135"/>
      <c r="G1374" s="858" t="s">
        <v>679</v>
      </c>
      <c r="H1374" s="858" t="s">
        <v>2002</v>
      </c>
      <c r="J1374" s="826"/>
      <c r="K1374" s="826"/>
      <c r="L1374" s="826"/>
      <c r="T1374" s="825"/>
      <c r="U1374" s="825"/>
      <c r="V1374" s="825"/>
      <c r="W1374" s="825"/>
      <c r="X1374" s="825"/>
    </row>
    <row r="1375" customFormat="false" ht="13" hidden="false" customHeight="false" outlineLevel="0" collapsed="false">
      <c r="E1375" s="135"/>
      <c r="G1375" s="858" t="s">
        <v>679</v>
      </c>
      <c r="H1375" s="858" t="s">
        <v>2003</v>
      </c>
      <c r="J1375" s="826"/>
      <c r="K1375" s="826"/>
      <c r="L1375" s="826"/>
      <c r="T1375" s="825"/>
      <c r="U1375" s="825"/>
      <c r="V1375" s="825"/>
      <c r="W1375" s="825"/>
      <c r="X1375" s="825"/>
    </row>
    <row r="1376" customFormat="false" ht="13" hidden="false" customHeight="false" outlineLevel="0" collapsed="false">
      <c r="E1376" s="135"/>
      <c r="G1376" s="858" t="s">
        <v>679</v>
      </c>
      <c r="H1376" s="858" t="s">
        <v>2004</v>
      </c>
      <c r="J1376" s="826"/>
      <c r="K1376" s="826"/>
      <c r="L1376" s="826"/>
      <c r="T1376" s="825"/>
      <c r="U1376" s="825"/>
      <c r="V1376" s="825"/>
      <c r="W1376" s="825"/>
      <c r="X1376" s="825"/>
    </row>
    <row r="1377" customFormat="false" ht="13" hidden="false" customHeight="false" outlineLevel="0" collapsed="false">
      <c r="E1377" s="135"/>
      <c r="G1377" s="858" t="s">
        <v>679</v>
      </c>
      <c r="H1377" s="858" t="s">
        <v>2005</v>
      </c>
      <c r="J1377" s="826"/>
      <c r="K1377" s="826"/>
      <c r="L1377" s="826"/>
      <c r="T1377" s="825"/>
      <c r="U1377" s="825"/>
      <c r="V1377" s="825"/>
      <c r="W1377" s="825"/>
      <c r="X1377" s="825"/>
    </row>
    <row r="1378" customFormat="false" ht="13" hidden="false" customHeight="false" outlineLevel="0" collapsed="false">
      <c r="E1378" s="135"/>
      <c r="G1378" s="858" t="s">
        <v>679</v>
      </c>
      <c r="H1378" s="858" t="s">
        <v>2006</v>
      </c>
      <c r="J1378" s="826"/>
      <c r="K1378" s="826"/>
      <c r="L1378" s="826"/>
      <c r="T1378" s="825"/>
      <c r="U1378" s="825"/>
      <c r="V1378" s="825"/>
      <c r="W1378" s="825"/>
      <c r="X1378" s="825"/>
    </row>
    <row r="1379" customFormat="false" ht="13" hidden="false" customHeight="false" outlineLevel="0" collapsed="false">
      <c r="E1379" s="135"/>
      <c r="G1379" s="858" t="s">
        <v>679</v>
      </c>
      <c r="H1379" s="858" t="s">
        <v>2007</v>
      </c>
      <c r="J1379" s="826"/>
      <c r="K1379" s="826"/>
      <c r="L1379" s="826"/>
      <c r="T1379" s="825"/>
      <c r="U1379" s="825"/>
      <c r="V1379" s="825"/>
      <c r="W1379" s="825"/>
      <c r="X1379" s="825"/>
    </row>
    <row r="1380" customFormat="false" ht="13" hidden="false" customHeight="false" outlineLevel="0" collapsed="false">
      <c r="E1380" s="135"/>
      <c r="G1380" s="858" t="s">
        <v>679</v>
      </c>
      <c r="H1380" s="858" t="s">
        <v>2008</v>
      </c>
      <c r="J1380" s="826"/>
      <c r="K1380" s="826"/>
      <c r="L1380" s="826"/>
      <c r="T1380" s="825"/>
      <c r="U1380" s="825"/>
      <c r="V1380" s="825"/>
      <c r="W1380" s="825"/>
      <c r="X1380" s="825"/>
    </row>
    <row r="1381" customFormat="false" ht="13" hidden="false" customHeight="false" outlineLevel="0" collapsed="false">
      <c r="E1381" s="135"/>
      <c r="G1381" s="858" t="s">
        <v>685</v>
      </c>
      <c r="H1381" s="858" t="s">
        <v>1480</v>
      </c>
      <c r="J1381" s="826"/>
      <c r="K1381" s="826"/>
      <c r="L1381" s="826"/>
      <c r="T1381" s="825"/>
      <c r="U1381" s="825"/>
      <c r="V1381" s="825"/>
      <c r="W1381" s="825"/>
      <c r="X1381" s="825"/>
    </row>
    <row r="1382" customFormat="false" ht="13" hidden="false" customHeight="false" outlineLevel="0" collapsed="false">
      <c r="E1382" s="135"/>
      <c r="G1382" s="858" t="s">
        <v>685</v>
      </c>
      <c r="H1382" s="858" t="s">
        <v>2009</v>
      </c>
      <c r="J1382" s="826"/>
      <c r="K1382" s="826"/>
      <c r="L1382" s="826"/>
      <c r="T1382" s="825"/>
      <c r="U1382" s="825"/>
      <c r="V1382" s="825"/>
      <c r="W1382" s="825"/>
      <c r="X1382" s="825"/>
    </row>
    <row r="1383" customFormat="false" ht="13" hidden="false" customHeight="false" outlineLevel="0" collapsed="false">
      <c r="E1383" s="135"/>
      <c r="G1383" s="858" t="s">
        <v>685</v>
      </c>
      <c r="H1383" s="858" t="s">
        <v>2010</v>
      </c>
      <c r="J1383" s="826"/>
      <c r="K1383" s="826"/>
      <c r="L1383" s="826"/>
      <c r="T1383" s="825"/>
      <c r="U1383" s="825"/>
      <c r="V1383" s="825"/>
      <c r="W1383" s="825"/>
      <c r="X1383" s="825"/>
    </row>
    <row r="1384" customFormat="false" ht="13" hidden="false" customHeight="false" outlineLevel="0" collapsed="false">
      <c r="E1384" s="135"/>
      <c r="G1384" s="858" t="s">
        <v>685</v>
      </c>
      <c r="H1384" s="858" t="s">
        <v>2011</v>
      </c>
      <c r="J1384" s="826"/>
      <c r="K1384" s="826"/>
      <c r="L1384" s="826"/>
      <c r="T1384" s="825"/>
      <c r="U1384" s="825"/>
      <c r="V1384" s="825"/>
      <c r="W1384" s="825"/>
      <c r="X1384" s="825"/>
    </row>
    <row r="1385" customFormat="false" ht="13" hidden="false" customHeight="false" outlineLevel="0" collapsed="false">
      <c r="E1385" s="135"/>
      <c r="G1385" s="858" t="s">
        <v>685</v>
      </c>
      <c r="H1385" s="858" t="s">
        <v>2012</v>
      </c>
      <c r="J1385" s="826"/>
      <c r="K1385" s="826"/>
      <c r="L1385" s="826"/>
      <c r="T1385" s="825"/>
      <c r="U1385" s="825"/>
      <c r="V1385" s="825"/>
      <c r="W1385" s="825"/>
      <c r="X1385" s="825"/>
    </row>
    <row r="1386" customFormat="false" ht="13" hidden="false" customHeight="false" outlineLevel="0" collapsed="false">
      <c r="E1386" s="135"/>
      <c r="G1386" s="858" t="s">
        <v>685</v>
      </c>
      <c r="H1386" s="858" t="s">
        <v>2013</v>
      </c>
      <c r="J1386" s="826"/>
      <c r="K1386" s="826"/>
      <c r="L1386" s="826"/>
      <c r="T1386" s="825"/>
      <c r="U1386" s="825"/>
      <c r="V1386" s="825"/>
      <c r="W1386" s="825"/>
      <c r="X1386" s="825"/>
    </row>
    <row r="1387" customFormat="false" ht="13" hidden="false" customHeight="false" outlineLevel="0" collapsed="false">
      <c r="E1387" s="135"/>
      <c r="G1387" s="858" t="s">
        <v>685</v>
      </c>
      <c r="H1387" s="858" t="s">
        <v>2014</v>
      </c>
      <c r="J1387" s="826"/>
      <c r="K1387" s="826"/>
      <c r="L1387" s="826"/>
      <c r="T1387" s="825"/>
      <c r="U1387" s="825"/>
      <c r="V1387" s="825"/>
      <c r="W1387" s="825"/>
      <c r="X1387" s="825"/>
    </row>
    <row r="1388" customFormat="false" ht="13" hidden="false" customHeight="false" outlineLevel="0" collapsed="false">
      <c r="E1388" s="135"/>
      <c r="G1388" s="858" t="s">
        <v>685</v>
      </c>
      <c r="H1388" s="858" t="s">
        <v>2015</v>
      </c>
      <c r="J1388" s="826"/>
      <c r="K1388" s="826"/>
      <c r="L1388" s="826"/>
      <c r="T1388" s="825"/>
      <c r="U1388" s="825"/>
      <c r="V1388" s="825"/>
      <c r="W1388" s="825"/>
      <c r="X1388" s="825"/>
    </row>
    <row r="1389" customFormat="false" ht="13" hidden="false" customHeight="false" outlineLevel="0" collapsed="false">
      <c r="E1389" s="135"/>
      <c r="G1389" s="858" t="s">
        <v>685</v>
      </c>
      <c r="H1389" s="858" t="s">
        <v>2016</v>
      </c>
      <c r="J1389" s="826"/>
      <c r="K1389" s="826"/>
      <c r="L1389" s="826"/>
      <c r="T1389" s="825"/>
      <c r="U1389" s="825"/>
      <c r="V1389" s="825"/>
      <c r="W1389" s="825"/>
      <c r="X1389" s="825"/>
    </row>
    <row r="1390" customFormat="false" ht="13" hidden="false" customHeight="false" outlineLevel="0" collapsed="false">
      <c r="E1390" s="135"/>
      <c r="G1390" s="858" t="s">
        <v>685</v>
      </c>
      <c r="H1390" s="858" t="s">
        <v>2017</v>
      </c>
      <c r="J1390" s="826"/>
      <c r="K1390" s="826"/>
      <c r="L1390" s="826"/>
      <c r="T1390" s="825"/>
      <c r="U1390" s="825"/>
      <c r="V1390" s="825"/>
      <c r="W1390" s="825"/>
      <c r="X1390" s="825"/>
    </row>
    <row r="1391" customFormat="false" ht="13" hidden="false" customHeight="false" outlineLevel="0" collapsed="false">
      <c r="E1391" s="135"/>
      <c r="G1391" s="858" t="s">
        <v>685</v>
      </c>
      <c r="H1391" s="858" t="s">
        <v>2018</v>
      </c>
      <c r="J1391" s="826"/>
      <c r="K1391" s="826"/>
      <c r="L1391" s="826"/>
      <c r="T1391" s="825"/>
      <c r="U1391" s="825"/>
      <c r="V1391" s="825"/>
      <c r="W1391" s="825"/>
      <c r="X1391" s="825"/>
    </row>
    <row r="1392" customFormat="false" ht="13" hidden="false" customHeight="false" outlineLevel="0" collapsed="false">
      <c r="E1392" s="135"/>
      <c r="G1392" s="858" t="s">
        <v>685</v>
      </c>
      <c r="H1392" s="858" t="s">
        <v>2019</v>
      </c>
      <c r="J1392" s="826"/>
      <c r="K1392" s="826"/>
      <c r="L1392" s="826"/>
      <c r="T1392" s="825"/>
      <c r="U1392" s="825"/>
      <c r="V1392" s="825"/>
      <c r="W1392" s="825"/>
      <c r="X1392" s="825"/>
    </row>
    <row r="1393" customFormat="false" ht="13" hidden="false" customHeight="false" outlineLevel="0" collapsed="false">
      <c r="E1393" s="135"/>
      <c r="G1393" s="858" t="s">
        <v>685</v>
      </c>
      <c r="H1393" s="858" t="s">
        <v>2020</v>
      </c>
      <c r="J1393" s="826"/>
      <c r="K1393" s="826"/>
      <c r="L1393" s="826"/>
      <c r="T1393" s="825"/>
      <c r="U1393" s="825"/>
      <c r="V1393" s="825"/>
      <c r="W1393" s="825"/>
      <c r="X1393" s="825"/>
    </row>
    <row r="1394" customFormat="false" ht="13" hidden="false" customHeight="false" outlineLevel="0" collapsed="false">
      <c r="E1394" s="135"/>
      <c r="G1394" s="858" t="s">
        <v>685</v>
      </c>
      <c r="H1394" s="858" t="s">
        <v>2021</v>
      </c>
      <c r="J1394" s="826"/>
      <c r="K1394" s="826"/>
      <c r="L1394" s="826"/>
      <c r="T1394" s="825"/>
      <c r="U1394" s="825"/>
      <c r="V1394" s="825"/>
      <c r="W1394" s="825"/>
      <c r="X1394" s="825"/>
    </row>
    <row r="1395" customFormat="false" ht="13" hidden="false" customHeight="false" outlineLevel="0" collapsed="false">
      <c r="E1395" s="135"/>
      <c r="G1395" s="858" t="s">
        <v>685</v>
      </c>
      <c r="H1395" s="858" t="s">
        <v>2022</v>
      </c>
      <c r="J1395" s="826"/>
      <c r="K1395" s="826"/>
      <c r="L1395" s="826"/>
      <c r="T1395" s="825"/>
      <c r="U1395" s="825"/>
      <c r="V1395" s="825"/>
      <c r="W1395" s="825"/>
      <c r="X1395" s="825"/>
    </row>
    <row r="1396" customFormat="false" ht="13" hidden="false" customHeight="false" outlineLevel="0" collapsed="false">
      <c r="E1396" s="135"/>
      <c r="G1396" s="858" t="s">
        <v>685</v>
      </c>
      <c r="H1396" s="858" t="s">
        <v>2023</v>
      </c>
      <c r="J1396" s="826"/>
      <c r="K1396" s="826"/>
      <c r="L1396" s="826"/>
      <c r="T1396" s="825"/>
      <c r="U1396" s="825"/>
      <c r="V1396" s="825"/>
      <c r="W1396" s="825"/>
      <c r="X1396" s="825"/>
    </row>
    <row r="1397" customFormat="false" ht="13" hidden="false" customHeight="false" outlineLevel="0" collapsed="false">
      <c r="E1397" s="135"/>
      <c r="G1397" s="858" t="s">
        <v>685</v>
      </c>
      <c r="H1397" s="858" t="s">
        <v>2024</v>
      </c>
      <c r="J1397" s="826"/>
      <c r="K1397" s="826"/>
      <c r="L1397" s="826"/>
      <c r="T1397" s="825"/>
      <c r="U1397" s="825"/>
      <c r="V1397" s="825"/>
      <c r="W1397" s="825"/>
      <c r="X1397" s="825"/>
    </row>
    <row r="1398" customFormat="false" ht="13" hidden="false" customHeight="false" outlineLevel="0" collapsed="false">
      <c r="E1398" s="135"/>
      <c r="G1398" s="858" t="s">
        <v>685</v>
      </c>
      <c r="H1398" s="858" t="s">
        <v>2025</v>
      </c>
      <c r="J1398" s="826"/>
      <c r="K1398" s="826"/>
      <c r="L1398" s="826"/>
      <c r="T1398" s="825"/>
      <c r="U1398" s="825"/>
      <c r="V1398" s="825"/>
      <c r="W1398" s="825"/>
      <c r="X1398" s="825"/>
    </row>
    <row r="1399" customFormat="false" ht="13" hidden="false" customHeight="false" outlineLevel="0" collapsed="false">
      <c r="E1399" s="135"/>
      <c r="G1399" s="858" t="s">
        <v>685</v>
      </c>
      <c r="H1399" s="858" t="s">
        <v>2026</v>
      </c>
      <c r="J1399" s="826"/>
      <c r="K1399" s="826"/>
      <c r="L1399" s="826"/>
      <c r="T1399" s="825"/>
      <c r="U1399" s="825"/>
      <c r="V1399" s="825"/>
      <c r="W1399" s="825"/>
      <c r="X1399" s="825"/>
    </row>
    <row r="1400" customFormat="false" ht="13" hidden="false" customHeight="false" outlineLevel="0" collapsed="false">
      <c r="E1400" s="135"/>
      <c r="G1400" s="858" t="s">
        <v>685</v>
      </c>
      <c r="H1400" s="858" t="s">
        <v>2027</v>
      </c>
      <c r="J1400" s="826"/>
      <c r="K1400" s="826"/>
      <c r="L1400" s="826"/>
      <c r="T1400" s="825"/>
      <c r="U1400" s="825"/>
      <c r="V1400" s="825"/>
      <c r="W1400" s="825"/>
      <c r="X1400" s="825"/>
    </row>
    <row r="1401" customFormat="false" ht="13" hidden="false" customHeight="false" outlineLevel="0" collapsed="false">
      <c r="E1401" s="135"/>
      <c r="G1401" s="858" t="s">
        <v>685</v>
      </c>
      <c r="H1401" s="858" t="s">
        <v>2028</v>
      </c>
      <c r="J1401" s="826"/>
      <c r="K1401" s="826"/>
      <c r="L1401" s="826"/>
      <c r="T1401" s="825"/>
      <c r="U1401" s="825"/>
      <c r="V1401" s="825"/>
      <c r="W1401" s="825"/>
      <c r="X1401" s="825"/>
    </row>
    <row r="1402" customFormat="false" ht="13" hidden="false" customHeight="false" outlineLevel="0" collapsed="false">
      <c r="E1402" s="135"/>
      <c r="G1402" s="858" t="s">
        <v>685</v>
      </c>
      <c r="H1402" s="858" t="s">
        <v>2029</v>
      </c>
      <c r="J1402" s="826"/>
      <c r="K1402" s="826"/>
      <c r="L1402" s="826"/>
      <c r="T1402" s="825"/>
      <c r="U1402" s="825"/>
      <c r="V1402" s="825"/>
      <c r="W1402" s="825"/>
      <c r="X1402" s="825"/>
    </row>
    <row r="1403" customFormat="false" ht="13" hidden="false" customHeight="false" outlineLevel="0" collapsed="false">
      <c r="E1403" s="135"/>
      <c r="G1403" s="858" t="s">
        <v>685</v>
      </c>
      <c r="H1403" s="858" t="s">
        <v>2030</v>
      </c>
      <c r="J1403" s="826"/>
      <c r="K1403" s="826"/>
      <c r="L1403" s="826"/>
      <c r="T1403" s="825"/>
      <c r="U1403" s="825"/>
      <c r="V1403" s="825"/>
      <c r="W1403" s="825"/>
      <c r="X1403" s="825"/>
    </row>
    <row r="1404" customFormat="false" ht="13" hidden="false" customHeight="false" outlineLevel="0" collapsed="false">
      <c r="E1404" s="135"/>
      <c r="G1404" s="858" t="s">
        <v>685</v>
      </c>
      <c r="H1404" s="858" t="s">
        <v>2031</v>
      </c>
      <c r="J1404" s="826"/>
      <c r="K1404" s="826"/>
      <c r="L1404" s="826"/>
      <c r="T1404" s="825"/>
      <c r="U1404" s="825"/>
      <c r="V1404" s="825"/>
      <c r="W1404" s="825"/>
      <c r="X1404" s="825"/>
    </row>
    <row r="1405" customFormat="false" ht="13" hidden="false" customHeight="false" outlineLevel="0" collapsed="false">
      <c r="E1405" s="135"/>
      <c r="G1405" s="858" t="s">
        <v>689</v>
      </c>
      <c r="H1405" s="858" t="s">
        <v>1482</v>
      </c>
      <c r="J1405" s="826"/>
      <c r="K1405" s="826"/>
      <c r="L1405" s="826"/>
      <c r="T1405" s="825"/>
      <c r="U1405" s="825"/>
      <c r="V1405" s="825"/>
      <c r="W1405" s="825"/>
      <c r="X1405" s="825"/>
    </row>
    <row r="1406" customFormat="false" ht="13" hidden="false" customHeight="false" outlineLevel="0" collapsed="false">
      <c r="E1406" s="135"/>
      <c r="G1406" s="858" t="s">
        <v>689</v>
      </c>
      <c r="H1406" s="858" t="s">
        <v>2032</v>
      </c>
      <c r="J1406" s="826"/>
      <c r="K1406" s="826"/>
      <c r="L1406" s="826"/>
      <c r="T1406" s="825"/>
      <c r="U1406" s="825"/>
      <c r="V1406" s="825"/>
      <c r="W1406" s="825"/>
      <c r="X1406" s="825"/>
    </row>
    <row r="1407" customFormat="false" ht="13" hidden="false" customHeight="false" outlineLevel="0" collapsed="false">
      <c r="E1407" s="135"/>
      <c r="G1407" s="858" t="s">
        <v>689</v>
      </c>
      <c r="H1407" s="858" t="s">
        <v>2033</v>
      </c>
      <c r="J1407" s="826"/>
      <c r="K1407" s="826"/>
      <c r="L1407" s="826"/>
      <c r="T1407" s="825"/>
      <c r="U1407" s="825"/>
      <c r="V1407" s="825"/>
      <c r="W1407" s="825"/>
      <c r="X1407" s="825"/>
    </row>
    <row r="1408" customFormat="false" ht="13" hidden="false" customHeight="false" outlineLevel="0" collapsed="false">
      <c r="E1408" s="135"/>
      <c r="G1408" s="858" t="s">
        <v>689</v>
      </c>
      <c r="H1408" s="858" t="s">
        <v>2034</v>
      </c>
      <c r="J1408" s="826"/>
      <c r="K1408" s="826"/>
      <c r="L1408" s="826"/>
      <c r="T1408" s="825"/>
      <c r="U1408" s="825"/>
      <c r="V1408" s="825"/>
      <c r="W1408" s="825"/>
      <c r="X1408" s="825"/>
    </row>
    <row r="1409" customFormat="false" ht="13" hidden="false" customHeight="false" outlineLevel="0" collapsed="false">
      <c r="E1409" s="135"/>
      <c r="G1409" s="858" t="s">
        <v>689</v>
      </c>
      <c r="H1409" s="858" t="s">
        <v>2035</v>
      </c>
      <c r="J1409" s="826"/>
      <c r="K1409" s="826"/>
      <c r="L1409" s="826"/>
      <c r="T1409" s="825"/>
      <c r="U1409" s="825"/>
      <c r="V1409" s="825"/>
      <c r="W1409" s="825"/>
      <c r="X1409" s="825"/>
    </row>
    <row r="1410" customFormat="false" ht="13" hidden="false" customHeight="false" outlineLevel="0" collapsed="false">
      <c r="E1410" s="135"/>
      <c r="G1410" s="858" t="s">
        <v>689</v>
      </c>
      <c r="H1410" s="858" t="s">
        <v>2036</v>
      </c>
      <c r="J1410" s="826"/>
      <c r="K1410" s="826"/>
      <c r="L1410" s="826"/>
      <c r="T1410" s="825"/>
      <c r="U1410" s="825"/>
      <c r="V1410" s="825"/>
      <c r="W1410" s="825"/>
      <c r="X1410" s="825"/>
    </row>
    <row r="1411" customFormat="false" ht="13" hidden="false" customHeight="false" outlineLevel="0" collapsed="false">
      <c r="E1411" s="135"/>
      <c r="G1411" s="858" t="s">
        <v>689</v>
      </c>
      <c r="H1411" s="858" t="s">
        <v>2037</v>
      </c>
      <c r="J1411" s="826"/>
      <c r="K1411" s="826"/>
      <c r="L1411" s="826"/>
      <c r="T1411" s="825"/>
      <c r="U1411" s="825"/>
      <c r="V1411" s="825"/>
      <c r="W1411" s="825"/>
      <c r="X1411" s="825"/>
    </row>
    <row r="1412" customFormat="false" ht="13" hidden="false" customHeight="false" outlineLevel="0" collapsed="false">
      <c r="E1412" s="135"/>
      <c r="G1412" s="858" t="s">
        <v>689</v>
      </c>
      <c r="H1412" s="858" t="s">
        <v>2038</v>
      </c>
      <c r="J1412" s="826"/>
      <c r="K1412" s="826"/>
      <c r="L1412" s="826"/>
      <c r="T1412" s="825"/>
      <c r="U1412" s="825"/>
      <c r="V1412" s="825"/>
      <c r="W1412" s="825"/>
      <c r="X1412" s="825"/>
    </row>
    <row r="1413" customFormat="false" ht="13" hidden="false" customHeight="false" outlineLevel="0" collapsed="false">
      <c r="E1413" s="135"/>
      <c r="G1413" s="858" t="s">
        <v>689</v>
      </c>
      <c r="H1413" s="858" t="s">
        <v>2039</v>
      </c>
      <c r="J1413" s="826"/>
      <c r="K1413" s="826"/>
      <c r="L1413" s="826"/>
      <c r="T1413" s="825"/>
      <c r="U1413" s="825"/>
      <c r="V1413" s="825"/>
      <c r="W1413" s="825"/>
      <c r="X1413" s="825"/>
    </row>
    <row r="1414" customFormat="false" ht="13" hidden="false" customHeight="false" outlineLevel="0" collapsed="false">
      <c r="E1414" s="135"/>
      <c r="G1414" s="858" t="s">
        <v>689</v>
      </c>
      <c r="H1414" s="858" t="s">
        <v>2040</v>
      </c>
      <c r="J1414" s="826"/>
      <c r="K1414" s="826"/>
      <c r="L1414" s="826"/>
      <c r="T1414" s="825"/>
      <c r="U1414" s="825"/>
      <c r="V1414" s="825"/>
      <c r="W1414" s="825"/>
      <c r="X1414" s="825"/>
    </row>
    <row r="1415" customFormat="false" ht="13" hidden="false" customHeight="false" outlineLevel="0" collapsed="false">
      <c r="E1415" s="135"/>
      <c r="G1415" s="858" t="s">
        <v>689</v>
      </c>
      <c r="H1415" s="858" t="s">
        <v>2041</v>
      </c>
      <c r="J1415" s="826"/>
      <c r="K1415" s="826"/>
      <c r="L1415" s="826"/>
      <c r="T1415" s="825"/>
      <c r="U1415" s="825"/>
      <c r="V1415" s="825"/>
      <c r="W1415" s="825"/>
      <c r="X1415" s="825"/>
    </row>
    <row r="1416" customFormat="false" ht="13" hidden="false" customHeight="false" outlineLevel="0" collapsed="false">
      <c r="E1416" s="135"/>
      <c r="G1416" s="858" t="s">
        <v>689</v>
      </c>
      <c r="H1416" s="858" t="s">
        <v>2042</v>
      </c>
      <c r="J1416" s="826"/>
      <c r="K1416" s="826"/>
      <c r="L1416" s="826"/>
      <c r="T1416" s="825"/>
      <c r="U1416" s="825"/>
      <c r="V1416" s="825"/>
      <c r="W1416" s="825"/>
      <c r="X1416" s="825"/>
    </row>
    <row r="1417" customFormat="false" ht="13" hidden="false" customHeight="false" outlineLevel="0" collapsed="false">
      <c r="E1417" s="135"/>
      <c r="G1417" s="858" t="s">
        <v>689</v>
      </c>
      <c r="H1417" s="858" t="s">
        <v>2043</v>
      </c>
      <c r="J1417" s="826"/>
      <c r="K1417" s="826"/>
      <c r="L1417" s="826"/>
      <c r="T1417" s="825"/>
      <c r="U1417" s="825"/>
      <c r="V1417" s="825"/>
      <c r="W1417" s="825"/>
      <c r="X1417" s="825"/>
    </row>
    <row r="1418" customFormat="false" ht="13" hidden="false" customHeight="false" outlineLevel="0" collapsed="false">
      <c r="E1418" s="135"/>
      <c r="G1418" s="858" t="s">
        <v>689</v>
      </c>
      <c r="H1418" s="858" t="s">
        <v>2044</v>
      </c>
      <c r="J1418" s="826"/>
      <c r="K1418" s="826"/>
      <c r="L1418" s="826"/>
      <c r="T1418" s="825"/>
      <c r="U1418" s="825"/>
      <c r="V1418" s="825"/>
      <c r="W1418" s="825"/>
      <c r="X1418" s="825"/>
    </row>
    <row r="1419" customFormat="false" ht="13" hidden="false" customHeight="false" outlineLevel="0" collapsed="false">
      <c r="E1419" s="135"/>
      <c r="G1419" s="858" t="s">
        <v>689</v>
      </c>
      <c r="H1419" s="858" t="s">
        <v>2045</v>
      </c>
      <c r="J1419" s="826"/>
      <c r="K1419" s="826"/>
      <c r="L1419" s="826"/>
      <c r="T1419" s="825"/>
      <c r="U1419" s="825"/>
      <c r="V1419" s="825"/>
      <c r="W1419" s="825"/>
      <c r="X1419" s="825"/>
    </row>
    <row r="1420" customFormat="false" ht="13" hidden="false" customHeight="false" outlineLevel="0" collapsed="false">
      <c r="E1420" s="135"/>
      <c r="G1420" s="858" t="s">
        <v>689</v>
      </c>
      <c r="H1420" s="858" t="s">
        <v>2046</v>
      </c>
      <c r="J1420" s="826"/>
      <c r="K1420" s="826"/>
      <c r="L1420" s="826"/>
      <c r="T1420" s="825"/>
      <c r="U1420" s="825"/>
      <c r="V1420" s="825"/>
      <c r="W1420" s="825"/>
      <c r="X1420" s="825"/>
    </row>
    <row r="1421" customFormat="false" ht="13" hidden="false" customHeight="false" outlineLevel="0" collapsed="false">
      <c r="E1421" s="135"/>
      <c r="G1421" s="858" t="s">
        <v>689</v>
      </c>
      <c r="H1421" s="858" t="s">
        <v>2047</v>
      </c>
      <c r="J1421" s="826"/>
      <c r="K1421" s="826"/>
      <c r="L1421" s="826"/>
      <c r="T1421" s="825"/>
      <c r="U1421" s="825"/>
      <c r="V1421" s="825"/>
      <c r="W1421" s="825"/>
      <c r="X1421" s="825"/>
    </row>
    <row r="1422" customFormat="false" ht="13" hidden="false" customHeight="false" outlineLevel="0" collapsed="false">
      <c r="E1422" s="135"/>
      <c r="G1422" s="858" t="s">
        <v>693</v>
      </c>
      <c r="H1422" s="858" t="s">
        <v>2048</v>
      </c>
      <c r="J1422" s="826"/>
      <c r="K1422" s="826"/>
      <c r="L1422" s="826"/>
      <c r="T1422" s="825"/>
      <c r="U1422" s="825"/>
      <c r="V1422" s="825"/>
      <c r="W1422" s="825"/>
      <c r="X1422" s="825"/>
    </row>
    <row r="1423" customFormat="false" ht="13" hidden="false" customHeight="false" outlineLevel="0" collapsed="false">
      <c r="E1423" s="135"/>
      <c r="G1423" s="858" t="s">
        <v>693</v>
      </c>
      <c r="H1423" s="858" t="s">
        <v>2049</v>
      </c>
      <c r="J1423" s="826"/>
      <c r="K1423" s="826"/>
      <c r="L1423" s="826"/>
      <c r="T1423" s="825"/>
      <c r="U1423" s="825"/>
      <c r="V1423" s="825"/>
      <c r="W1423" s="825"/>
      <c r="X1423" s="825"/>
    </row>
    <row r="1424" customFormat="false" ht="13" hidden="false" customHeight="false" outlineLevel="0" collapsed="false">
      <c r="E1424" s="135"/>
      <c r="G1424" s="858" t="s">
        <v>693</v>
      </c>
      <c r="H1424" s="858" t="s">
        <v>2050</v>
      </c>
      <c r="J1424" s="826"/>
      <c r="K1424" s="826"/>
      <c r="L1424" s="826"/>
      <c r="T1424" s="825"/>
      <c r="U1424" s="825"/>
      <c r="V1424" s="825"/>
      <c r="W1424" s="825"/>
      <c r="X1424" s="825"/>
    </row>
    <row r="1425" customFormat="false" ht="13" hidden="false" customHeight="false" outlineLevel="0" collapsed="false">
      <c r="E1425" s="135"/>
      <c r="G1425" s="858" t="s">
        <v>693</v>
      </c>
      <c r="H1425" s="858" t="s">
        <v>2051</v>
      </c>
      <c r="J1425" s="826"/>
      <c r="K1425" s="826"/>
      <c r="L1425" s="826"/>
      <c r="T1425" s="825"/>
      <c r="U1425" s="825"/>
      <c r="V1425" s="825"/>
      <c r="W1425" s="825"/>
      <c r="X1425" s="825"/>
    </row>
    <row r="1426" customFormat="false" ht="13" hidden="false" customHeight="false" outlineLevel="0" collapsed="false">
      <c r="E1426" s="135"/>
      <c r="G1426" s="858" t="s">
        <v>693</v>
      </c>
      <c r="H1426" s="858" t="s">
        <v>2052</v>
      </c>
      <c r="J1426" s="826"/>
      <c r="K1426" s="826"/>
      <c r="L1426" s="826"/>
      <c r="T1426" s="825"/>
      <c r="U1426" s="825"/>
      <c r="V1426" s="825"/>
      <c r="W1426" s="825"/>
      <c r="X1426" s="825"/>
    </row>
    <row r="1427" customFormat="false" ht="13" hidden="false" customHeight="false" outlineLevel="0" collapsed="false">
      <c r="E1427" s="135"/>
      <c r="G1427" s="858" t="s">
        <v>693</v>
      </c>
      <c r="H1427" s="858" t="s">
        <v>2053</v>
      </c>
      <c r="J1427" s="826"/>
      <c r="K1427" s="826"/>
      <c r="L1427" s="826"/>
      <c r="T1427" s="825"/>
      <c r="U1427" s="825"/>
      <c r="V1427" s="825"/>
      <c r="W1427" s="825"/>
      <c r="X1427" s="825"/>
    </row>
    <row r="1428" customFormat="false" ht="13" hidden="false" customHeight="false" outlineLevel="0" collapsed="false">
      <c r="E1428" s="135"/>
      <c r="G1428" s="858" t="s">
        <v>693</v>
      </c>
      <c r="H1428" s="858" t="s">
        <v>2054</v>
      </c>
      <c r="J1428" s="826"/>
      <c r="K1428" s="826"/>
      <c r="L1428" s="826"/>
      <c r="T1428" s="825"/>
      <c r="U1428" s="825"/>
      <c r="V1428" s="825"/>
      <c r="W1428" s="825"/>
      <c r="X1428" s="825"/>
    </row>
    <row r="1429" customFormat="false" ht="13" hidden="false" customHeight="false" outlineLevel="0" collapsed="false">
      <c r="E1429" s="135"/>
      <c r="G1429" s="858" t="s">
        <v>693</v>
      </c>
      <c r="H1429" s="858" t="s">
        <v>2055</v>
      </c>
      <c r="J1429" s="826"/>
      <c r="K1429" s="826"/>
      <c r="L1429" s="826"/>
      <c r="T1429" s="825"/>
      <c r="U1429" s="825"/>
      <c r="V1429" s="825"/>
      <c r="W1429" s="825"/>
      <c r="X1429" s="825"/>
    </row>
    <row r="1430" customFormat="false" ht="13" hidden="false" customHeight="false" outlineLevel="0" collapsed="false">
      <c r="E1430" s="135"/>
      <c r="G1430" s="858" t="s">
        <v>693</v>
      </c>
      <c r="H1430" s="858" t="s">
        <v>2056</v>
      </c>
      <c r="J1430" s="826"/>
      <c r="K1430" s="826"/>
      <c r="L1430" s="826"/>
      <c r="T1430" s="825"/>
      <c r="U1430" s="825"/>
      <c r="V1430" s="825"/>
      <c r="W1430" s="825"/>
      <c r="X1430" s="825"/>
    </row>
    <row r="1431" customFormat="false" ht="13" hidden="false" customHeight="false" outlineLevel="0" collapsed="false">
      <c r="E1431" s="135"/>
      <c r="G1431" s="858" t="s">
        <v>693</v>
      </c>
      <c r="H1431" s="858" t="s">
        <v>2057</v>
      </c>
      <c r="J1431" s="826"/>
      <c r="K1431" s="826"/>
      <c r="L1431" s="826"/>
      <c r="T1431" s="825"/>
      <c r="U1431" s="825"/>
      <c r="V1431" s="825"/>
      <c r="W1431" s="825"/>
      <c r="X1431" s="825"/>
    </row>
    <row r="1432" customFormat="false" ht="13" hidden="false" customHeight="false" outlineLevel="0" collapsed="false">
      <c r="E1432" s="135"/>
      <c r="G1432" s="858" t="s">
        <v>693</v>
      </c>
      <c r="H1432" s="858" t="s">
        <v>2058</v>
      </c>
      <c r="J1432" s="826"/>
      <c r="K1432" s="826"/>
      <c r="L1432" s="826"/>
      <c r="T1432" s="825"/>
      <c r="U1432" s="825"/>
      <c r="V1432" s="825"/>
      <c r="W1432" s="825"/>
      <c r="X1432" s="825"/>
    </row>
    <row r="1433" customFormat="false" ht="13" hidden="false" customHeight="false" outlineLevel="0" collapsed="false">
      <c r="E1433" s="135"/>
      <c r="G1433" s="858" t="s">
        <v>693</v>
      </c>
      <c r="H1433" s="858" t="s">
        <v>2059</v>
      </c>
      <c r="J1433" s="826"/>
      <c r="K1433" s="826"/>
      <c r="L1433" s="826"/>
      <c r="T1433" s="825"/>
      <c r="U1433" s="825"/>
      <c r="V1433" s="825"/>
      <c r="W1433" s="825"/>
      <c r="X1433" s="825"/>
    </row>
    <row r="1434" customFormat="false" ht="13" hidden="false" customHeight="false" outlineLevel="0" collapsed="false">
      <c r="E1434" s="135"/>
      <c r="G1434" s="858" t="s">
        <v>693</v>
      </c>
      <c r="H1434" s="858" t="s">
        <v>2060</v>
      </c>
      <c r="J1434" s="826"/>
      <c r="K1434" s="826"/>
      <c r="L1434" s="826"/>
      <c r="T1434" s="825"/>
      <c r="U1434" s="825"/>
      <c r="V1434" s="825"/>
      <c r="W1434" s="825"/>
      <c r="X1434" s="825"/>
    </row>
    <row r="1435" customFormat="false" ht="13" hidden="false" customHeight="false" outlineLevel="0" collapsed="false">
      <c r="E1435" s="135"/>
      <c r="G1435" s="858" t="s">
        <v>693</v>
      </c>
      <c r="H1435" s="858" t="s">
        <v>694</v>
      </c>
      <c r="J1435" s="826"/>
      <c r="K1435" s="826"/>
      <c r="L1435" s="826"/>
      <c r="T1435" s="825"/>
      <c r="U1435" s="825"/>
      <c r="V1435" s="825"/>
      <c r="W1435" s="825"/>
      <c r="X1435" s="825"/>
    </row>
    <row r="1436" customFormat="false" ht="13" hidden="false" customHeight="false" outlineLevel="0" collapsed="false">
      <c r="E1436" s="135"/>
      <c r="G1436" s="858" t="s">
        <v>693</v>
      </c>
      <c r="H1436" s="858" t="s">
        <v>2061</v>
      </c>
      <c r="J1436" s="826"/>
      <c r="K1436" s="826"/>
      <c r="L1436" s="826"/>
      <c r="T1436" s="825"/>
      <c r="U1436" s="825"/>
      <c r="V1436" s="825"/>
      <c r="W1436" s="825"/>
      <c r="X1436" s="825"/>
    </row>
    <row r="1437" customFormat="false" ht="13" hidden="false" customHeight="false" outlineLevel="0" collapsed="false">
      <c r="E1437" s="135"/>
      <c r="G1437" s="858" t="s">
        <v>693</v>
      </c>
      <c r="H1437" s="858" t="s">
        <v>2062</v>
      </c>
      <c r="J1437" s="826"/>
      <c r="K1437" s="826"/>
      <c r="L1437" s="826"/>
      <c r="T1437" s="825"/>
      <c r="U1437" s="825"/>
      <c r="V1437" s="825"/>
      <c r="W1437" s="825"/>
      <c r="X1437" s="825"/>
    </row>
    <row r="1438" customFormat="false" ht="13" hidden="false" customHeight="false" outlineLevel="0" collapsed="false">
      <c r="E1438" s="135"/>
      <c r="G1438" s="858" t="s">
        <v>693</v>
      </c>
      <c r="H1438" s="858" t="s">
        <v>2063</v>
      </c>
      <c r="J1438" s="826"/>
      <c r="K1438" s="826"/>
      <c r="L1438" s="826"/>
      <c r="T1438" s="825"/>
      <c r="U1438" s="825"/>
      <c r="V1438" s="825"/>
      <c r="W1438" s="825"/>
      <c r="X1438" s="825"/>
    </row>
    <row r="1439" customFormat="false" ht="13" hidden="false" customHeight="false" outlineLevel="0" collapsed="false">
      <c r="E1439" s="135"/>
      <c r="G1439" s="858" t="s">
        <v>693</v>
      </c>
      <c r="H1439" s="858" t="s">
        <v>2064</v>
      </c>
      <c r="J1439" s="826"/>
      <c r="K1439" s="826"/>
      <c r="L1439" s="826"/>
      <c r="T1439" s="825"/>
      <c r="U1439" s="825"/>
      <c r="V1439" s="825"/>
      <c r="W1439" s="825"/>
      <c r="X1439" s="825"/>
    </row>
    <row r="1440" customFormat="false" ht="13" hidden="false" customHeight="false" outlineLevel="0" collapsed="false">
      <c r="E1440" s="135"/>
      <c r="G1440" s="858" t="s">
        <v>693</v>
      </c>
      <c r="H1440" s="858" t="s">
        <v>2065</v>
      </c>
      <c r="J1440" s="826"/>
      <c r="K1440" s="826"/>
      <c r="L1440" s="826"/>
      <c r="T1440" s="825"/>
      <c r="U1440" s="825"/>
      <c r="V1440" s="825"/>
      <c r="W1440" s="825"/>
      <c r="X1440" s="825"/>
    </row>
    <row r="1441" customFormat="false" ht="13" hidden="false" customHeight="false" outlineLevel="0" collapsed="false">
      <c r="E1441" s="135"/>
      <c r="G1441" s="858" t="s">
        <v>693</v>
      </c>
      <c r="H1441" s="858" t="s">
        <v>2066</v>
      </c>
      <c r="J1441" s="826"/>
      <c r="K1441" s="826"/>
      <c r="L1441" s="826"/>
      <c r="T1441" s="825"/>
      <c r="U1441" s="825"/>
      <c r="V1441" s="825"/>
      <c r="W1441" s="825"/>
      <c r="X1441" s="825"/>
    </row>
    <row r="1442" customFormat="false" ht="13" hidden="false" customHeight="false" outlineLevel="0" collapsed="false">
      <c r="E1442" s="135"/>
      <c r="G1442" s="858" t="s">
        <v>698</v>
      </c>
      <c r="H1442" s="858" t="s">
        <v>2067</v>
      </c>
      <c r="J1442" s="826"/>
      <c r="K1442" s="826"/>
      <c r="L1442" s="826"/>
      <c r="T1442" s="825"/>
      <c r="U1442" s="825"/>
      <c r="V1442" s="825"/>
      <c r="W1442" s="825"/>
      <c r="X1442" s="825"/>
    </row>
    <row r="1443" customFormat="false" ht="13" hidden="false" customHeight="false" outlineLevel="0" collapsed="false">
      <c r="E1443" s="135"/>
      <c r="G1443" s="858" t="s">
        <v>698</v>
      </c>
      <c r="H1443" s="858" t="s">
        <v>2068</v>
      </c>
      <c r="J1443" s="826"/>
      <c r="K1443" s="826"/>
      <c r="L1443" s="826"/>
      <c r="T1443" s="825"/>
      <c r="U1443" s="825"/>
      <c r="V1443" s="825"/>
      <c r="W1443" s="825"/>
      <c r="X1443" s="825"/>
    </row>
    <row r="1444" customFormat="false" ht="13" hidden="false" customHeight="false" outlineLevel="0" collapsed="false">
      <c r="E1444" s="135"/>
      <c r="G1444" s="858" t="s">
        <v>698</v>
      </c>
      <c r="H1444" s="858" t="s">
        <v>2069</v>
      </c>
      <c r="J1444" s="826"/>
      <c r="K1444" s="826"/>
      <c r="L1444" s="826"/>
      <c r="T1444" s="825"/>
      <c r="U1444" s="825"/>
      <c r="V1444" s="825"/>
      <c r="W1444" s="825"/>
      <c r="X1444" s="825"/>
    </row>
    <row r="1445" customFormat="false" ht="13" hidden="false" customHeight="false" outlineLevel="0" collapsed="false">
      <c r="E1445" s="135"/>
      <c r="G1445" s="858" t="s">
        <v>698</v>
      </c>
      <c r="H1445" s="858" t="s">
        <v>2070</v>
      </c>
      <c r="J1445" s="826"/>
      <c r="K1445" s="826"/>
      <c r="L1445" s="826"/>
      <c r="T1445" s="825"/>
      <c r="U1445" s="825"/>
      <c r="V1445" s="825"/>
      <c r="W1445" s="825"/>
      <c r="X1445" s="825"/>
    </row>
    <row r="1446" customFormat="false" ht="13" hidden="false" customHeight="false" outlineLevel="0" collapsed="false">
      <c r="E1446" s="135"/>
      <c r="G1446" s="858" t="s">
        <v>698</v>
      </c>
      <c r="H1446" s="858" t="s">
        <v>2071</v>
      </c>
      <c r="J1446" s="826"/>
      <c r="K1446" s="826"/>
      <c r="L1446" s="826"/>
      <c r="T1446" s="825"/>
      <c r="U1446" s="825"/>
      <c r="V1446" s="825"/>
      <c r="W1446" s="825"/>
      <c r="X1446" s="825"/>
    </row>
    <row r="1447" customFormat="false" ht="13" hidden="false" customHeight="false" outlineLevel="0" collapsed="false">
      <c r="E1447" s="135"/>
      <c r="G1447" s="858" t="s">
        <v>698</v>
      </c>
      <c r="H1447" s="858" t="s">
        <v>2072</v>
      </c>
      <c r="J1447" s="826"/>
      <c r="K1447" s="826"/>
      <c r="L1447" s="826"/>
      <c r="T1447" s="825"/>
      <c r="U1447" s="825"/>
      <c r="V1447" s="825"/>
      <c r="W1447" s="825"/>
      <c r="X1447" s="825"/>
    </row>
    <row r="1448" customFormat="false" ht="13" hidden="false" customHeight="false" outlineLevel="0" collapsed="false">
      <c r="E1448" s="135"/>
      <c r="G1448" s="858" t="s">
        <v>698</v>
      </c>
      <c r="H1448" s="858" t="s">
        <v>2073</v>
      </c>
      <c r="J1448" s="826"/>
      <c r="K1448" s="826"/>
      <c r="L1448" s="826"/>
      <c r="T1448" s="825"/>
      <c r="U1448" s="825"/>
      <c r="V1448" s="825"/>
      <c r="W1448" s="825"/>
      <c r="X1448" s="825"/>
    </row>
    <row r="1449" customFormat="false" ht="13" hidden="false" customHeight="false" outlineLevel="0" collapsed="false">
      <c r="E1449" s="135"/>
      <c r="G1449" s="858" t="s">
        <v>698</v>
      </c>
      <c r="H1449" s="858" t="s">
        <v>2074</v>
      </c>
      <c r="J1449" s="826"/>
      <c r="K1449" s="826"/>
      <c r="L1449" s="826"/>
      <c r="T1449" s="825"/>
      <c r="U1449" s="825"/>
      <c r="V1449" s="825"/>
      <c r="W1449" s="825"/>
      <c r="X1449" s="825"/>
    </row>
    <row r="1450" customFormat="false" ht="13" hidden="false" customHeight="false" outlineLevel="0" collapsed="false">
      <c r="E1450" s="135"/>
      <c r="G1450" s="858" t="s">
        <v>698</v>
      </c>
      <c r="H1450" s="858" t="s">
        <v>2075</v>
      </c>
      <c r="J1450" s="826"/>
      <c r="K1450" s="826"/>
      <c r="L1450" s="826"/>
      <c r="T1450" s="825"/>
      <c r="U1450" s="825"/>
      <c r="V1450" s="825"/>
      <c r="W1450" s="825"/>
      <c r="X1450" s="825"/>
    </row>
    <row r="1451" customFormat="false" ht="13" hidden="false" customHeight="false" outlineLevel="0" collapsed="false">
      <c r="E1451" s="135"/>
      <c r="G1451" s="858" t="s">
        <v>698</v>
      </c>
      <c r="H1451" s="858" t="s">
        <v>2076</v>
      </c>
      <c r="J1451" s="826"/>
      <c r="K1451" s="826"/>
      <c r="L1451" s="826"/>
      <c r="T1451" s="825"/>
      <c r="U1451" s="825"/>
      <c r="V1451" s="825"/>
      <c r="W1451" s="825"/>
      <c r="X1451" s="825"/>
    </row>
    <row r="1452" customFormat="false" ht="13" hidden="false" customHeight="false" outlineLevel="0" collapsed="false">
      <c r="E1452" s="135"/>
      <c r="G1452" s="858" t="s">
        <v>698</v>
      </c>
      <c r="H1452" s="858" t="s">
        <v>2077</v>
      </c>
      <c r="J1452" s="826"/>
      <c r="K1452" s="826"/>
      <c r="L1452" s="826"/>
      <c r="T1452" s="825"/>
      <c r="U1452" s="825"/>
      <c r="V1452" s="825"/>
      <c r="W1452" s="825"/>
      <c r="X1452" s="825"/>
    </row>
    <row r="1453" customFormat="false" ht="13" hidden="false" customHeight="false" outlineLevel="0" collapsed="false">
      <c r="E1453" s="135"/>
      <c r="G1453" s="858" t="s">
        <v>698</v>
      </c>
      <c r="H1453" s="858" t="s">
        <v>2078</v>
      </c>
      <c r="J1453" s="826"/>
      <c r="K1453" s="826"/>
      <c r="L1453" s="826"/>
      <c r="T1453" s="825"/>
      <c r="U1453" s="825"/>
      <c r="V1453" s="825"/>
      <c r="W1453" s="825"/>
      <c r="X1453" s="825"/>
    </row>
    <row r="1454" customFormat="false" ht="13" hidden="false" customHeight="false" outlineLevel="0" collapsed="false">
      <c r="E1454" s="135"/>
      <c r="G1454" s="858" t="s">
        <v>698</v>
      </c>
      <c r="H1454" s="858" t="s">
        <v>2079</v>
      </c>
      <c r="J1454" s="826"/>
      <c r="K1454" s="826"/>
      <c r="L1454" s="826"/>
      <c r="T1454" s="825"/>
      <c r="U1454" s="825"/>
      <c r="V1454" s="825"/>
      <c r="W1454" s="825"/>
      <c r="X1454" s="825"/>
    </row>
    <row r="1455" customFormat="false" ht="13" hidden="false" customHeight="false" outlineLevel="0" collapsed="false">
      <c r="E1455" s="135"/>
      <c r="G1455" s="858" t="s">
        <v>698</v>
      </c>
      <c r="H1455" s="858" t="s">
        <v>2080</v>
      </c>
      <c r="J1455" s="826"/>
      <c r="K1455" s="826"/>
      <c r="L1455" s="826"/>
      <c r="T1455" s="825"/>
      <c r="U1455" s="825"/>
      <c r="V1455" s="825"/>
      <c r="W1455" s="825"/>
      <c r="X1455" s="825"/>
    </row>
    <row r="1456" customFormat="false" ht="13" hidden="false" customHeight="false" outlineLevel="0" collapsed="false">
      <c r="E1456" s="135"/>
      <c r="G1456" s="858" t="s">
        <v>698</v>
      </c>
      <c r="H1456" s="858" t="s">
        <v>2081</v>
      </c>
      <c r="J1456" s="826"/>
      <c r="K1456" s="826"/>
      <c r="L1456" s="826"/>
      <c r="T1456" s="825"/>
      <c r="U1456" s="825"/>
      <c r="V1456" s="825"/>
      <c r="W1456" s="825"/>
      <c r="X1456" s="825"/>
    </row>
    <row r="1457" customFormat="false" ht="13" hidden="false" customHeight="false" outlineLevel="0" collapsed="false">
      <c r="E1457" s="135"/>
      <c r="G1457" s="858" t="s">
        <v>698</v>
      </c>
      <c r="H1457" s="858" t="s">
        <v>2082</v>
      </c>
      <c r="J1457" s="826"/>
      <c r="K1457" s="826"/>
      <c r="L1457" s="826"/>
      <c r="T1457" s="825"/>
      <c r="U1457" s="825"/>
      <c r="V1457" s="825"/>
      <c r="W1457" s="825"/>
      <c r="X1457" s="825"/>
    </row>
    <row r="1458" customFormat="false" ht="13" hidden="false" customHeight="false" outlineLevel="0" collapsed="false">
      <c r="E1458" s="135"/>
      <c r="G1458" s="858" t="s">
        <v>698</v>
      </c>
      <c r="H1458" s="858" t="s">
        <v>2083</v>
      </c>
      <c r="J1458" s="826"/>
      <c r="K1458" s="826"/>
      <c r="L1458" s="826"/>
      <c r="T1458" s="825"/>
      <c r="U1458" s="825"/>
      <c r="V1458" s="825"/>
      <c r="W1458" s="825"/>
      <c r="X1458" s="825"/>
    </row>
    <row r="1459" customFormat="false" ht="13" hidden="false" customHeight="false" outlineLevel="0" collapsed="false">
      <c r="E1459" s="135"/>
      <c r="G1459" s="858" t="s">
        <v>698</v>
      </c>
      <c r="H1459" s="858" t="s">
        <v>2084</v>
      </c>
      <c r="J1459" s="826"/>
      <c r="K1459" s="826"/>
      <c r="L1459" s="826"/>
      <c r="T1459" s="825"/>
      <c r="U1459" s="825"/>
      <c r="V1459" s="825"/>
      <c r="W1459" s="825"/>
      <c r="X1459" s="825"/>
    </row>
    <row r="1460" customFormat="false" ht="13" hidden="false" customHeight="false" outlineLevel="0" collapsed="false">
      <c r="E1460" s="135"/>
      <c r="G1460" s="858" t="s">
        <v>698</v>
      </c>
      <c r="H1460" s="858" t="s">
        <v>2085</v>
      </c>
      <c r="J1460" s="826"/>
      <c r="K1460" s="826"/>
      <c r="L1460" s="826"/>
      <c r="T1460" s="825"/>
      <c r="U1460" s="825"/>
      <c r="V1460" s="825"/>
      <c r="W1460" s="825"/>
      <c r="X1460" s="825"/>
    </row>
    <row r="1461" customFormat="false" ht="13" hidden="false" customHeight="false" outlineLevel="0" collapsed="false">
      <c r="E1461" s="135"/>
      <c r="G1461" s="858" t="s">
        <v>698</v>
      </c>
      <c r="H1461" s="858" t="s">
        <v>2086</v>
      </c>
      <c r="J1461" s="826"/>
      <c r="K1461" s="826"/>
      <c r="L1461" s="826"/>
      <c r="T1461" s="825"/>
      <c r="U1461" s="825"/>
      <c r="V1461" s="825"/>
      <c r="W1461" s="825"/>
      <c r="X1461" s="825"/>
    </row>
    <row r="1462" customFormat="false" ht="13" hidden="false" customHeight="false" outlineLevel="0" collapsed="false">
      <c r="E1462" s="135"/>
      <c r="G1462" s="858" t="s">
        <v>698</v>
      </c>
      <c r="H1462" s="858" t="s">
        <v>2087</v>
      </c>
      <c r="J1462" s="826"/>
      <c r="K1462" s="826"/>
      <c r="L1462" s="826"/>
      <c r="T1462" s="825"/>
      <c r="U1462" s="825"/>
      <c r="V1462" s="825"/>
      <c r="W1462" s="825"/>
      <c r="X1462" s="825"/>
    </row>
    <row r="1463" customFormat="false" ht="13" hidden="false" customHeight="false" outlineLevel="0" collapsed="false">
      <c r="E1463" s="135"/>
      <c r="G1463" s="858" t="s">
        <v>698</v>
      </c>
      <c r="H1463" s="858" t="s">
        <v>2088</v>
      </c>
      <c r="J1463" s="826"/>
      <c r="K1463" s="826"/>
      <c r="L1463" s="826"/>
      <c r="T1463" s="825"/>
      <c r="U1463" s="825"/>
      <c r="V1463" s="825"/>
      <c r="W1463" s="825"/>
      <c r="X1463" s="825"/>
    </row>
    <row r="1464" customFormat="false" ht="13" hidden="false" customHeight="false" outlineLevel="0" collapsed="false">
      <c r="E1464" s="135"/>
      <c r="G1464" s="858" t="s">
        <v>698</v>
      </c>
      <c r="H1464" s="858" t="s">
        <v>2089</v>
      </c>
      <c r="J1464" s="826"/>
      <c r="K1464" s="826"/>
      <c r="L1464" s="826"/>
      <c r="T1464" s="825"/>
      <c r="U1464" s="825"/>
      <c r="V1464" s="825"/>
      <c r="W1464" s="825"/>
      <c r="X1464" s="825"/>
    </row>
    <row r="1465" customFormat="false" ht="13" hidden="false" customHeight="false" outlineLevel="0" collapsed="false">
      <c r="E1465" s="135"/>
      <c r="G1465" s="858" t="s">
        <v>698</v>
      </c>
      <c r="H1465" s="858" t="s">
        <v>2090</v>
      </c>
      <c r="J1465" s="826"/>
      <c r="K1465" s="826"/>
      <c r="L1465" s="826"/>
      <c r="T1465" s="825"/>
      <c r="U1465" s="825"/>
      <c r="V1465" s="825"/>
      <c r="W1465" s="825"/>
      <c r="X1465" s="825"/>
    </row>
    <row r="1466" customFormat="false" ht="13" hidden="false" customHeight="false" outlineLevel="0" collapsed="false">
      <c r="E1466" s="135"/>
      <c r="G1466" s="858" t="s">
        <v>698</v>
      </c>
      <c r="H1466" s="858" t="s">
        <v>2091</v>
      </c>
      <c r="J1466" s="826"/>
      <c r="K1466" s="826"/>
      <c r="L1466" s="826"/>
      <c r="T1466" s="825"/>
      <c r="U1466" s="825"/>
      <c r="V1466" s="825"/>
      <c r="W1466" s="825"/>
      <c r="X1466" s="825"/>
    </row>
    <row r="1467" customFormat="false" ht="13" hidden="false" customHeight="false" outlineLevel="0" collapsed="false">
      <c r="E1467" s="135"/>
      <c r="G1467" s="858" t="s">
        <v>698</v>
      </c>
      <c r="H1467" s="858" t="s">
        <v>2092</v>
      </c>
      <c r="J1467" s="826"/>
      <c r="K1467" s="826"/>
      <c r="L1467" s="826"/>
      <c r="T1467" s="825"/>
      <c r="U1467" s="825"/>
      <c r="V1467" s="825"/>
      <c r="W1467" s="825"/>
      <c r="X1467" s="825"/>
    </row>
    <row r="1468" customFormat="false" ht="13" hidden="false" customHeight="false" outlineLevel="0" collapsed="false">
      <c r="E1468" s="135"/>
      <c r="G1468" s="858" t="s">
        <v>698</v>
      </c>
      <c r="H1468" s="858" t="s">
        <v>2093</v>
      </c>
      <c r="J1468" s="826"/>
      <c r="K1468" s="826"/>
      <c r="L1468" s="826"/>
      <c r="T1468" s="825"/>
      <c r="U1468" s="825"/>
      <c r="V1468" s="825"/>
      <c r="W1468" s="825"/>
      <c r="X1468" s="825"/>
    </row>
    <row r="1469" customFormat="false" ht="13" hidden="false" customHeight="false" outlineLevel="0" collapsed="false">
      <c r="E1469" s="135"/>
      <c r="G1469" s="858" t="s">
        <v>698</v>
      </c>
      <c r="H1469" s="858" t="s">
        <v>2094</v>
      </c>
      <c r="J1469" s="826"/>
      <c r="K1469" s="826"/>
      <c r="L1469" s="826"/>
      <c r="T1469" s="825"/>
      <c r="U1469" s="825"/>
      <c r="V1469" s="825"/>
      <c r="W1469" s="825"/>
      <c r="X1469" s="825"/>
    </row>
    <row r="1470" customFormat="false" ht="13" hidden="false" customHeight="false" outlineLevel="0" collapsed="false">
      <c r="E1470" s="135"/>
      <c r="G1470" s="858" t="s">
        <v>698</v>
      </c>
      <c r="H1470" s="858" t="s">
        <v>2095</v>
      </c>
      <c r="J1470" s="826"/>
      <c r="K1470" s="826"/>
      <c r="L1470" s="826"/>
      <c r="T1470" s="825"/>
      <c r="U1470" s="825"/>
      <c r="V1470" s="825"/>
      <c r="W1470" s="825"/>
      <c r="X1470" s="825"/>
    </row>
    <row r="1471" customFormat="false" ht="13" hidden="false" customHeight="false" outlineLevel="0" collapsed="false">
      <c r="E1471" s="135"/>
      <c r="G1471" s="858" t="s">
        <v>698</v>
      </c>
      <c r="H1471" s="858" t="s">
        <v>2096</v>
      </c>
      <c r="J1471" s="826"/>
      <c r="K1471" s="826"/>
      <c r="L1471" s="826"/>
      <c r="T1471" s="825"/>
      <c r="U1471" s="825"/>
      <c r="V1471" s="825"/>
      <c r="W1471" s="825"/>
      <c r="X1471" s="825"/>
    </row>
    <row r="1472" customFormat="false" ht="13" hidden="false" customHeight="false" outlineLevel="0" collapsed="false">
      <c r="E1472" s="135"/>
      <c r="G1472" s="858" t="s">
        <v>698</v>
      </c>
      <c r="H1472" s="858" t="s">
        <v>2097</v>
      </c>
      <c r="J1472" s="826"/>
      <c r="K1472" s="826"/>
      <c r="L1472" s="826"/>
      <c r="T1472" s="825"/>
      <c r="U1472" s="825"/>
      <c r="V1472" s="825"/>
      <c r="W1472" s="825"/>
      <c r="X1472" s="825"/>
    </row>
    <row r="1473" customFormat="false" ht="13" hidden="false" customHeight="false" outlineLevel="0" collapsed="false">
      <c r="E1473" s="135"/>
      <c r="G1473" s="858" t="s">
        <v>698</v>
      </c>
      <c r="H1473" s="858" t="s">
        <v>2098</v>
      </c>
      <c r="J1473" s="826"/>
      <c r="K1473" s="826"/>
      <c r="L1473" s="826"/>
      <c r="T1473" s="825"/>
      <c r="U1473" s="825"/>
      <c r="V1473" s="825"/>
      <c r="W1473" s="825"/>
      <c r="X1473" s="825"/>
    </row>
    <row r="1474" customFormat="false" ht="13" hidden="false" customHeight="false" outlineLevel="0" collapsed="false">
      <c r="E1474" s="135"/>
      <c r="G1474" s="858" t="s">
        <v>698</v>
      </c>
      <c r="H1474" s="858" t="s">
        <v>2099</v>
      </c>
      <c r="J1474" s="826"/>
      <c r="K1474" s="826"/>
      <c r="L1474" s="826"/>
      <c r="T1474" s="825"/>
      <c r="U1474" s="825"/>
      <c r="V1474" s="825"/>
      <c r="W1474" s="825"/>
      <c r="X1474" s="825"/>
    </row>
    <row r="1475" customFormat="false" ht="13" hidden="false" customHeight="false" outlineLevel="0" collapsed="false">
      <c r="E1475" s="135"/>
      <c r="G1475" s="858" t="s">
        <v>698</v>
      </c>
      <c r="H1475" s="858" t="s">
        <v>2100</v>
      </c>
      <c r="J1475" s="826"/>
      <c r="K1475" s="826"/>
      <c r="L1475" s="826"/>
      <c r="T1475" s="825"/>
      <c r="U1475" s="825"/>
      <c r="V1475" s="825"/>
      <c r="W1475" s="825"/>
      <c r="X1475" s="825"/>
    </row>
    <row r="1476" customFormat="false" ht="13" hidden="false" customHeight="false" outlineLevel="0" collapsed="false">
      <c r="E1476" s="135"/>
      <c r="G1476" s="858" t="s">
        <v>702</v>
      </c>
      <c r="H1476" s="858" t="s">
        <v>1483</v>
      </c>
      <c r="J1476" s="826"/>
      <c r="K1476" s="826"/>
      <c r="L1476" s="826"/>
      <c r="T1476" s="825"/>
      <c r="U1476" s="825"/>
      <c r="V1476" s="825"/>
      <c r="W1476" s="825"/>
      <c r="X1476" s="825"/>
    </row>
    <row r="1477" customFormat="false" ht="13" hidden="false" customHeight="false" outlineLevel="0" collapsed="false">
      <c r="E1477" s="135"/>
      <c r="G1477" s="858" t="s">
        <v>702</v>
      </c>
      <c r="H1477" s="858" t="s">
        <v>900</v>
      </c>
      <c r="J1477" s="826"/>
      <c r="K1477" s="826"/>
      <c r="L1477" s="826"/>
      <c r="T1477" s="825"/>
      <c r="U1477" s="825"/>
      <c r="V1477" s="825"/>
      <c r="W1477" s="825"/>
      <c r="X1477" s="825"/>
    </row>
    <row r="1478" customFormat="false" ht="13" hidden="false" customHeight="false" outlineLevel="0" collapsed="false">
      <c r="E1478" s="135"/>
      <c r="G1478" s="858" t="s">
        <v>702</v>
      </c>
      <c r="H1478" s="858" t="s">
        <v>2101</v>
      </c>
      <c r="J1478" s="826"/>
      <c r="K1478" s="826"/>
      <c r="L1478" s="826"/>
      <c r="T1478" s="825"/>
      <c r="U1478" s="825"/>
      <c r="V1478" s="825"/>
      <c r="W1478" s="825"/>
      <c r="X1478" s="825"/>
    </row>
    <row r="1479" customFormat="false" ht="13" hidden="false" customHeight="false" outlineLevel="0" collapsed="false">
      <c r="E1479" s="135"/>
      <c r="G1479" s="858" t="s">
        <v>702</v>
      </c>
      <c r="H1479" s="858" t="s">
        <v>2102</v>
      </c>
      <c r="J1479" s="826"/>
      <c r="K1479" s="826"/>
      <c r="L1479" s="826"/>
      <c r="T1479" s="825"/>
      <c r="U1479" s="825"/>
      <c r="V1479" s="825"/>
      <c r="W1479" s="825"/>
      <c r="X1479" s="825"/>
    </row>
    <row r="1480" customFormat="false" ht="13" hidden="false" customHeight="false" outlineLevel="0" collapsed="false">
      <c r="E1480" s="135"/>
      <c r="G1480" s="858" t="s">
        <v>702</v>
      </c>
      <c r="H1480" s="858" t="s">
        <v>2103</v>
      </c>
      <c r="J1480" s="826"/>
      <c r="K1480" s="826"/>
      <c r="L1480" s="826"/>
      <c r="T1480" s="825"/>
      <c r="U1480" s="825"/>
      <c r="V1480" s="825"/>
      <c r="W1480" s="825"/>
      <c r="X1480" s="825"/>
    </row>
    <row r="1481" customFormat="false" ht="13" hidden="false" customHeight="false" outlineLevel="0" collapsed="false">
      <c r="E1481" s="135"/>
      <c r="G1481" s="858" t="s">
        <v>702</v>
      </c>
      <c r="H1481" s="858" t="s">
        <v>1484</v>
      </c>
      <c r="J1481" s="826"/>
      <c r="K1481" s="826"/>
      <c r="L1481" s="826"/>
      <c r="T1481" s="825"/>
      <c r="U1481" s="825"/>
      <c r="V1481" s="825"/>
      <c r="W1481" s="825"/>
      <c r="X1481" s="825"/>
    </row>
    <row r="1482" customFormat="false" ht="13" hidden="false" customHeight="false" outlineLevel="0" collapsed="false">
      <c r="E1482" s="135"/>
      <c r="G1482" s="858" t="s">
        <v>702</v>
      </c>
      <c r="H1482" s="858" t="s">
        <v>2104</v>
      </c>
      <c r="J1482" s="826"/>
      <c r="K1482" s="826"/>
      <c r="L1482" s="826"/>
      <c r="T1482" s="825"/>
      <c r="U1482" s="825"/>
      <c r="V1482" s="825"/>
      <c r="W1482" s="825"/>
      <c r="X1482" s="825"/>
    </row>
    <row r="1483" customFormat="false" ht="13" hidden="false" customHeight="false" outlineLevel="0" collapsed="false">
      <c r="E1483" s="135"/>
      <c r="G1483" s="858" t="s">
        <v>702</v>
      </c>
      <c r="H1483" s="858" t="s">
        <v>2105</v>
      </c>
      <c r="J1483" s="826"/>
      <c r="K1483" s="826"/>
      <c r="L1483" s="826"/>
      <c r="T1483" s="825"/>
      <c r="U1483" s="825"/>
      <c r="V1483" s="825"/>
      <c r="W1483" s="825"/>
      <c r="X1483" s="825"/>
    </row>
    <row r="1484" customFormat="false" ht="13" hidden="false" customHeight="false" outlineLevel="0" collapsed="false">
      <c r="E1484" s="135"/>
      <c r="G1484" s="858" t="s">
        <v>702</v>
      </c>
      <c r="H1484" s="858" t="s">
        <v>2106</v>
      </c>
      <c r="J1484" s="826"/>
      <c r="K1484" s="826"/>
      <c r="L1484" s="826"/>
      <c r="T1484" s="825"/>
      <c r="U1484" s="825"/>
      <c r="V1484" s="825"/>
      <c r="W1484" s="825"/>
      <c r="X1484" s="825"/>
    </row>
    <row r="1485" customFormat="false" ht="13" hidden="false" customHeight="false" outlineLevel="0" collapsed="false">
      <c r="E1485" s="135"/>
      <c r="G1485" s="858" t="s">
        <v>702</v>
      </c>
      <c r="H1485" s="858" t="s">
        <v>2107</v>
      </c>
      <c r="J1485" s="826"/>
      <c r="K1485" s="826"/>
      <c r="L1485" s="826"/>
      <c r="T1485" s="825"/>
      <c r="U1485" s="825"/>
      <c r="V1485" s="825"/>
      <c r="W1485" s="825"/>
      <c r="X1485" s="825"/>
    </row>
    <row r="1486" customFormat="false" ht="13" hidden="false" customHeight="false" outlineLevel="0" collapsed="false">
      <c r="E1486" s="135"/>
      <c r="G1486" s="858" t="s">
        <v>702</v>
      </c>
      <c r="H1486" s="858" t="s">
        <v>2108</v>
      </c>
      <c r="J1486" s="826"/>
      <c r="K1486" s="826"/>
      <c r="L1486" s="826"/>
      <c r="T1486" s="825"/>
      <c r="U1486" s="825"/>
      <c r="V1486" s="825"/>
      <c r="W1486" s="825"/>
      <c r="X1486" s="825"/>
    </row>
    <row r="1487" customFormat="false" ht="13" hidden="false" customHeight="false" outlineLevel="0" collapsed="false">
      <c r="E1487" s="135"/>
      <c r="G1487" s="858" t="s">
        <v>702</v>
      </c>
      <c r="H1487" s="858" t="s">
        <v>2109</v>
      </c>
      <c r="J1487" s="826"/>
      <c r="K1487" s="826"/>
      <c r="L1487" s="826"/>
      <c r="T1487" s="825"/>
      <c r="U1487" s="825"/>
      <c r="V1487" s="825"/>
      <c r="W1487" s="825"/>
      <c r="X1487" s="825"/>
    </row>
    <row r="1488" customFormat="false" ht="13" hidden="false" customHeight="false" outlineLevel="0" collapsed="false">
      <c r="E1488" s="135"/>
      <c r="G1488" s="858" t="s">
        <v>702</v>
      </c>
      <c r="H1488" s="858" t="s">
        <v>2110</v>
      </c>
      <c r="J1488" s="826"/>
      <c r="K1488" s="826"/>
      <c r="L1488" s="826"/>
      <c r="T1488" s="825"/>
      <c r="U1488" s="825"/>
      <c r="V1488" s="825"/>
      <c r="W1488" s="825"/>
      <c r="X1488" s="825"/>
    </row>
    <row r="1489" customFormat="false" ht="13" hidden="false" customHeight="false" outlineLevel="0" collapsed="false">
      <c r="E1489" s="135"/>
      <c r="G1489" s="858" t="s">
        <v>702</v>
      </c>
      <c r="H1489" s="858" t="s">
        <v>2111</v>
      </c>
      <c r="J1489" s="826"/>
      <c r="K1489" s="826"/>
      <c r="L1489" s="826"/>
      <c r="T1489" s="825"/>
      <c r="U1489" s="825"/>
      <c r="V1489" s="825"/>
      <c r="W1489" s="825"/>
      <c r="X1489" s="825"/>
    </row>
    <row r="1490" customFormat="false" ht="13" hidden="false" customHeight="false" outlineLevel="0" collapsed="false">
      <c r="E1490" s="135"/>
      <c r="G1490" s="858" t="s">
        <v>702</v>
      </c>
      <c r="H1490" s="858" t="s">
        <v>2112</v>
      </c>
      <c r="J1490" s="826"/>
      <c r="K1490" s="826"/>
      <c r="L1490" s="826"/>
      <c r="T1490" s="825"/>
      <c r="U1490" s="825"/>
      <c r="V1490" s="825"/>
      <c r="W1490" s="825"/>
      <c r="X1490" s="825"/>
    </row>
    <row r="1491" customFormat="false" ht="13" hidden="false" customHeight="false" outlineLevel="0" collapsed="false">
      <c r="E1491" s="135"/>
      <c r="G1491" s="858" t="s">
        <v>702</v>
      </c>
      <c r="H1491" s="858" t="s">
        <v>1485</v>
      </c>
      <c r="J1491" s="826"/>
      <c r="K1491" s="826"/>
      <c r="L1491" s="826"/>
      <c r="T1491" s="825"/>
      <c r="U1491" s="825"/>
      <c r="V1491" s="825"/>
      <c r="W1491" s="825"/>
      <c r="X1491" s="825"/>
    </row>
    <row r="1492" customFormat="false" ht="13" hidden="false" customHeight="false" outlineLevel="0" collapsed="false">
      <c r="E1492" s="135"/>
      <c r="G1492" s="858" t="s">
        <v>702</v>
      </c>
      <c r="H1492" s="858" t="s">
        <v>902</v>
      </c>
      <c r="J1492" s="826"/>
      <c r="K1492" s="826"/>
      <c r="L1492" s="826"/>
      <c r="T1492" s="825"/>
      <c r="U1492" s="825"/>
      <c r="V1492" s="825"/>
      <c r="W1492" s="825"/>
      <c r="X1492" s="825"/>
    </row>
    <row r="1493" customFormat="false" ht="13" hidden="false" customHeight="false" outlineLevel="0" collapsed="false">
      <c r="E1493" s="135"/>
      <c r="G1493" s="858" t="s">
        <v>702</v>
      </c>
      <c r="H1493" s="858" t="s">
        <v>1170</v>
      </c>
      <c r="J1493" s="826"/>
      <c r="K1493" s="826"/>
      <c r="L1493" s="826"/>
      <c r="T1493" s="825"/>
      <c r="U1493" s="825"/>
      <c r="V1493" s="825"/>
      <c r="W1493" s="825"/>
      <c r="X1493" s="825"/>
    </row>
    <row r="1494" customFormat="false" ht="13" hidden="false" customHeight="false" outlineLevel="0" collapsed="false">
      <c r="E1494" s="135"/>
      <c r="G1494" s="858" t="s">
        <v>702</v>
      </c>
      <c r="H1494" s="858" t="s">
        <v>2113</v>
      </c>
      <c r="J1494" s="826"/>
      <c r="K1494" s="826"/>
      <c r="L1494" s="826"/>
      <c r="T1494" s="825"/>
      <c r="U1494" s="825"/>
      <c r="V1494" s="825"/>
      <c r="W1494" s="825"/>
      <c r="X1494" s="825"/>
    </row>
    <row r="1495" customFormat="false" ht="13" hidden="false" customHeight="false" outlineLevel="0" collapsed="false">
      <c r="E1495" s="135"/>
      <c r="G1495" s="858" t="s">
        <v>702</v>
      </c>
      <c r="H1495" s="858" t="s">
        <v>1172</v>
      </c>
      <c r="J1495" s="826"/>
      <c r="K1495" s="826"/>
      <c r="L1495" s="826"/>
      <c r="T1495" s="825"/>
      <c r="U1495" s="825"/>
      <c r="V1495" s="825"/>
      <c r="W1495" s="825"/>
      <c r="X1495" s="825"/>
    </row>
    <row r="1496" customFormat="false" ht="13" hidden="false" customHeight="false" outlineLevel="0" collapsed="false">
      <c r="E1496" s="135"/>
      <c r="G1496" s="858" t="s">
        <v>702</v>
      </c>
      <c r="H1496" s="858" t="s">
        <v>1486</v>
      </c>
      <c r="J1496" s="826"/>
      <c r="K1496" s="826"/>
      <c r="L1496" s="826"/>
      <c r="T1496" s="825"/>
      <c r="U1496" s="825"/>
      <c r="V1496" s="825"/>
      <c r="W1496" s="825"/>
      <c r="X1496" s="825"/>
    </row>
    <row r="1497" customFormat="false" ht="13" hidden="false" customHeight="false" outlineLevel="0" collapsed="false">
      <c r="E1497" s="135"/>
      <c r="G1497" s="858" t="s">
        <v>702</v>
      </c>
      <c r="H1497" s="858" t="s">
        <v>1174</v>
      </c>
      <c r="J1497" s="826"/>
      <c r="K1497" s="826"/>
      <c r="L1497" s="826"/>
      <c r="T1497" s="825"/>
      <c r="U1497" s="825"/>
      <c r="V1497" s="825"/>
      <c r="W1497" s="825"/>
      <c r="X1497" s="825"/>
    </row>
    <row r="1498" customFormat="false" ht="13" hidden="false" customHeight="false" outlineLevel="0" collapsed="false">
      <c r="E1498" s="135"/>
      <c r="G1498" s="858" t="s">
        <v>702</v>
      </c>
      <c r="H1498" s="858" t="s">
        <v>2114</v>
      </c>
      <c r="J1498" s="826"/>
      <c r="K1498" s="826"/>
      <c r="L1498" s="826"/>
      <c r="T1498" s="825"/>
      <c r="U1498" s="825"/>
      <c r="V1498" s="825"/>
      <c r="W1498" s="825"/>
      <c r="X1498" s="825"/>
    </row>
    <row r="1499" customFormat="false" ht="13" hidden="false" customHeight="false" outlineLevel="0" collapsed="false">
      <c r="E1499" s="135"/>
      <c r="G1499" s="858" t="s">
        <v>702</v>
      </c>
      <c r="H1499" s="858" t="s">
        <v>2115</v>
      </c>
      <c r="J1499" s="826"/>
      <c r="K1499" s="826"/>
      <c r="L1499" s="826"/>
      <c r="T1499" s="825"/>
      <c r="U1499" s="825"/>
      <c r="V1499" s="825"/>
      <c r="W1499" s="825"/>
      <c r="X1499" s="825"/>
    </row>
    <row r="1500" customFormat="false" ht="13" hidden="false" customHeight="false" outlineLevel="0" collapsed="false">
      <c r="E1500" s="135"/>
      <c r="G1500" s="858" t="s">
        <v>702</v>
      </c>
      <c r="H1500" s="858" t="s">
        <v>2116</v>
      </c>
      <c r="J1500" s="826"/>
      <c r="K1500" s="826"/>
      <c r="L1500" s="826"/>
      <c r="T1500" s="825"/>
      <c r="U1500" s="825"/>
      <c r="V1500" s="825"/>
      <c r="W1500" s="825"/>
      <c r="X1500" s="825"/>
    </row>
    <row r="1501" customFormat="false" ht="13" hidden="false" customHeight="false" outlineLevel="0" collapsed="false">
      <c r="E1501" s="135"/>
      <c r="G1501" s="858" t="s">
        <v>702</v>
      </c>
      <c r="H1501" s="858" t="s">
        <v>2117</v>
      </c>
      <c r="J1501" s="826"/>
      <c r="K1501" s="826"/>
      <c r="L1501" s="826"/>
      <c r="T1501" s="825"/>
      <c r="U1501" s="825"/>
      <c r="V1501" s="825"/>
      <c r="W1501" s="825"/>
      <c r="X1501" s="825"/>
    </row>
    <row r="1502" customFormat="false" ht="13" hidden="false" customHeight="false" outlineLevel="0" collapsed="false">
      <c r="E1502" s="135"/>
      <c r="G1502" s="858" t="s">
        <v>702</v>
      </c>
      <c r="H1502" s="858" t="s">
        <v>2118</v>
      </c>
      <c r="J1502" s="826"/>
      <c r="K1502" s="826"/>
      <c r="L1502" s="826"/>
      <c r="T1502" s="825"/>
      <c r="U1502" s="825"/>
      <c r="V1502" s="825"/>
      <c r="W1502" s="825"/>
      <c r="X1502" s="825"/>
    </row>
    <row r="1503" customFormat="false" ht="13" hidden="false" customHeight="false" outlineLevel="0" collapsed="false">
      <c r="E1503" s="135"/>
      <c r="G1503" s="858" t="s">
        <v>702</v>
      </c>
      <c r="H1503" s="858" t="s">
        <v>1176</v>
      </c>
      <c r="J1503" s="826"/>
      <c r="K1503" s="826"/>
      <c r="L1503" s="826"/>
      <c r="T1503" s="825"/>
      <c r="U1503" s="825"/>
      <c r="V1503" s="825"/>
      <c r="W1503" s="825"/>
      <c r="X1503" s="825"/>
    </row>
    <row r="1504" customFormat="false" ht="13" hidden="false" customHeight="false" outlineLevel="0" collapsed="false">
      <c r="E1504" s="135"/>
      <c r="G1504" s="858" t="s">
        <v>702</v>
      </c>
      <c r="H1504" s="858" t="s">
        <v>1178</v>
      </c>
      <c r="J1504" s="826"/>
      <c r="K1504" s="826"/>
      <c r="L1504" s="826"/>
      <c r="T1504" s="825"/>
      <c r="U1504" s="825"/>
      <c r="V1504" s="825"/>
      <c r="W1504" s="825"/>
      <c r="X1504" s="825"/>
    </row>
    <row r="1505" customFormat="false" ht="13" hidden="false" customHeight="false" outlineLevel="0" collapsed="false">
      <c r="E1505" s="135"/>
      <c r="G1505" s="858" t="s">
        <v>702</v>
      </c>
      <c r="H1505" s="858" t="s">
        <v>2119</v>
      </c>
      <c r="J1505" s="826"/>
      <c r="K1505" s="826"/>
      <c r="L1505" s="826"/>
      <c r="T1505" s="825"/>
      <c r="U1505" s="825"/>
      <c r="V1505" s="825"/>
      <c r="W1505" s="825"/>
      <c r="X1505" s="825"/>
    </row>
    <row r="1506" customFormat="false" ht="13" hidden="false" customHeight="false" outlineLevel="0" collapsed="false">
      <c r="E1506" s="135"/>
      <c r="G1506" s="858" t="s">
        <v>702</v>
      </c>
      <c r="H1506" s="858" t="s">
        <v>2120</v>
      </c>
      <c r="J1506" s="826"/>
      <c r="K1506" s="826"/>
      <c r="L1506" s="826"/>
      <c r="T1506" s="825"/>
      <c r="U1506" s="825"/>
      <c r="V1506" s="825"/>
      <c r="W1506" s="825"/>
      <c r="X1506" s="825"/>
    </row>
    <row r="1507" customFormat="false" ht="13" hidden="false" customHeight="false" outlineLevel="0" collapsed="false">
      <c r="E1507" s="135"/>
      <c r="G1507" s="858" t="s">
        <v>702</v>
      </c>
      <c r="H1507" s="858" t="s">
        <v>2121</v>
      </c>
      <c r="J1507" s="826"/>
      <c r="K1507" s="826"/>
      <c r="L1507" s="826"/>
      <c r="T1507" s="825"/>
      <c r="U1507" s="825"/>
      <c r="V1507" s="825"/>
      <c r="W1507" s="825"/>
      <c r="X1507" s="825"/>
    </row>
    <row r="1508" customFormat="false" ht="13" hidden="false" customHeight="false" outlineLevel="0" collapsed="false">
      <c r="E1508" s="135"/>
      <c r="G1508" s="858" t="s">
        <v>702</v>
      </c>
      <c r="H1508" s="858" t="s">
        <v>2122</v>
      </c>
      <c r="J1508" s="826"/>
      <c r="K1508" s="826"/>
      <c r="L1508" s="826"/>
      <c r="T1508" s="825"/>
      <c r="U1508" s="825"/>
      <c r="V1508" s="825"/>
      <c r="W1508" s="825"/>
      <c r="X1508" s="825"/>
    </row>
    <row r="1509" customFormat="false" ht="13" hidden="false" customHeight="false" outlineLevel="0" collapsed="false">
      <c r="E1509" s="135"/>
      <c r="G1509" s="858" t="s">
        <v>702</v>
      </c>
      <c r="H1509" s="858" t="s">
        <v>2123</v>
      </c>
      <c r="J1509" s="826"/>
      <c r="K1509" s="826"/>
      <c r="L1509" s="826"/>
      <c r="T1509" s="825"/>
      <c r="U1509" s="825"/>
      <c r="V1509" s="825"/>
      <c r="W1509" s="825"/>
      <c r="X1509" s="825"/>
    </row>
    <row r="1510" customFormat="false" ht="13" hidden="false" customHeight="false" outlineLevel="0" collapsed="false">
      <c r="E1510" s="135"/>
      <c r="G1510" s="858" t="s">
        <v>702</v>
      </c>
      <c r="H1510" s="858" t="s">
        <v>2124</v>
      </c>
      <c r="J1510" s="826"/>
      <c r="K1510" s="826"/>
      <c r="L1510" s="826"/>
      <c r="T1510" s="825"/>
      <c r="U1510" s="825"/>
      <c r="V1510" s="825"/>
      <c r="W1510" s="825"/>
      <c r="X1510" s="825"/>
    </row>
    <row r="1511" customFormat="false" ht="13" hidden="false" customHeight="false" outlineLevel="0" collapsed="false">
      <c r="E1511" s="135"/>
      <c r="G1511" s="858" t="s">
        <v>702</v>
      </c>
      <c r="H1511" s="858" t="s">
        <v>1180</v>
      </c>
      <c r="J1511" s="826"/>
      <c r="K1511" s="826"/>
      <c r="L1511" s="826"/>
      <c r="T1511" s="825"/>
      <c r="U1511" s="825"/>
      <c r="V1511" s="825"/>
      <c r="W1511" s="825"/>
      <c r="X1511" s="825"/>
    </row>
    <row r="1512" customFormat="false" ht="13" hidden="false" customHeight="false" outlineLevel="0" collapsed="false">
      <c r="E1512" s="135"/>
      <c r="G1512" s="858" t="s">
        <v>702</v>
      </c>
      <c r="H1512" s="858" t="s">
        <v>2125</v>
      </c>
      <c r="J1512" s="826"/>
      <c r="K1512" s="826"/>
      <c r="L1512" s="826"/>
      <c r="T1512" s="825"/>
      <c r="U1512" s="825"/>
      <c r="V1512" s="825"/>
      <c r="W1512" s="825"/>
      <c r="X1512" s="825"/>
    </row>
    <row r="1513" customFormat="false" ht="13" hidden="false" customHeight="false" outlineLevel="0" collapsed="false">
      <c r="E1513" s="135"/>
      <c r="G1513" s="858" t="s">
        <v>702</v>
      </c>
      <c r="H1513" s="858" t="s">
        <v>2126</v>
      </c>
      <c r="J1513" s="826"/>
      <c r="K1513" s="826"/>
      <c r="L1513" s="826"/>
      <c r="T1513" s="825"/>
      <c r="U1513" s="825"/>
      <c r="V1513" s="825"/>
      <c r="W1513" s="825"/>
      <c r="X1513" s="825"/>
    </row>
    <row r="1514" customFormat="false" ht="13" hidden="false" customHeight="false" outlineLevel="0" collapsed="false">
      <c r="E1514" s="135"/>
      <c r="G1514" s="858" t="s">
        <v>702</v>
      </c>
      <c r="H1514" s="858" t="s">
        <v>2127</v>
      </c>
      <c r="J1514" s="826"/>
      <c r="K1514" s="826"/>
      <c r="L1514" s="826"/>
      <c r="T1514" s="825"/>
      <c r="U1514" s="825"/>
      <c r="V1514" s="825"/>
      <c r="W1514" s="825"/>
      <c r="X1514" s="825"/>
    </row>
    <row r="1515" customFormat="false" ht="13" hidden="false" customHeight="false" outlineLevel="0" collapsed="false">
      <c r="E1515" s="135"/>
      <c r="G1515" s="858" t="s">
        <v>702</v>
      </c>
      <c r="H1515" s="858" t="s">
        <v>2128</v>
      </c>
      <c r="J1515" s="826"/>
      <c r="K1515" s="826"/>
      <c r="L1515" s="826"/>
      <c r="T1515" s="825"/>
      <c r="U1515" s="825"/>
      <c r="V1515" s="825"/>
      <c r="W1515" s="825"/>
      <c r="X1515" s="825"/>
    </row>
    <row r="1516" customFormat="false" ht="13" hidden="false" customHeight="false" outlineLevel="0" collapsed="false">
      <c r="E1516" s="135"/>
      <c r="G1516" s="858" t="s">
        <v>702</v>
      </c>
      <c r="H1516" s="858" t="s">
        <v>2129</v>
      </c>
      <c r="J1516" s="826"/>
      <c r="K1516" s="826"/>
      <c r="L1516" s="826"/>
      <c r="T1516" s="825"/>
      <c r="U1516" s="825"/>
      <c r="V1516" s="825"/>
      <c r="W1516" s="825"/>
      <c r="X1516" s="825"/>
    </row>
    <row r="1517" customFormat="false" ht="13" hidden="false" customHeight="false" outlineLevel="0" collapsed="false">
      <c r="E1517" s="135"/>
      <c r="G1517" s="858" t="s">
        <v>702</v>
      </c>
      <c r="H1517" s="858" t="s">
        <v>2130</v>
      </c>
      <c r="J1517" s="826"/>
      <c r="K1517" s="826"/>
      <c r="L1517" s="826"/>
      <c r="T1517" s="825"/>
      <c r="U1517" s="825"/>
      <c r="V1517" s="825"/>
      <c r="W1517" s="825"/>
      <c r="X1517" s="825"/>
    </row>
    <row r="1518" customFormat="false" ht="13" hidden="false" customHeight="false" outlineLevel="0" collapsed="false">
      <c r="E1518" s="135"/>
      <c r="G1518" s="858" t="s">
        <v>702</v>
      </c>
      <c r="H1518" s="858" t="s">
        <v>2131</v>
      </c>
      <c r="J1518" s="826"/>
      <c r="K1518" s="826"/>
      <c r="L1518" s="826"/>
      <c r="T1518" s="825"/>
      <c r="U1518" s="825"/>
      <c r="V1518" s="825"/>
      <c r="W1518" s="825"/>
      <c r="X1518" s="825"/>
    </row>
    <row r="1519" customFormat="false" ht="13" hidden="false" customHeight="false" outlineLevel="0" collapsed="false">
      <c r="E1519" s="135"/>
      <c r="G1519" s="858" t="s">
        <v>702</v>
      </c>
      <c r="H1519" s="858" t="s">
        <v>2132</v>
      </c>
      <c r="J1519" s="826"/>
      <c r="K1519" s="826"/>
      <c r="L1519" s="826"/>
      <c r="T1519" s="825"/>
      <c r="U1519" s="825"/>
      <c r="V1519" s="825"/>
      <c r="W1519" s="825"/>
      <c r="X1519" s="825"/>
    </row>
    <row r="1520" customFormat="false" ht="13" hidden="false" customHeight="false" outlineLevel="0" collapsed="false">
      <c r="E1520" s="135"/>
      <c r="G1520" s="858" t="s">
        <v>702</v>
      </c>
      <c r="H1520" s="858" t="s">
        <v>2133</v>
      </c>
      <c r="J1520" s="826"/>
      <c r="K1520" s="826"/>
      <c r="L1520" s="826"/>
      <c r="T1520" s="825"/>
      <c r="U1520" s="825"/>
      <c r="V1520" s="825"/>
      <c r="W1520" s="825"/>
      <c r="X1520" s="825"/>
    </row>
    <row r="1521" customFormat="false" ht="13" hidden="false" customHeight="false" outlineLevel="0" collapsed="false">
      <c r="E1521" s="135"/>
      <c r="G1521" s="858" t="s">
        <v>702</v>
      </c>
      <c r="H1521" s="858" t="s">
        <v>2134</v>
      </c>
      <c r="J1521" s="826"/>
      <c r="K1521" s="826"/>
      <c r="L1521" s="826"/>
      <c r="T1521" s="825"/>
      <c r="U1521" s="825"/>
      <c r="V1521" s="825"/>
      <c r="W1521" s="825"/>
      <c r="X1521" s="825"/>
    </row>
    <row r="1522" customFormat="false" ht="13" hidden="false" customHeight="false" outlineLevel="0" collapsed="false">
      <c r="E1522" s="135"/>
      <c r="G1522" s="858" t="s">
        <v>702</v>
      </c>
      <c r="H1522" s="858" t="s">
        <v>2135</v>
      </c>
      <c r="J1522" s="826"/>
      <c r="K1522" s="826"/>
      <c r="L1522" s="826"/>
      <c r="T1522" s="825"/>
      <c r="U1522" s="825"/>
      <c r="V1522" s="825"/>
      <c r="W1522" s="825"/>
      <c r="X1522" s="825"/>
    </row>
    <row r="1523" customFormat="false" ht="13" hidden="false" customHeight="false" outlineLevel="0" collapsed="false">
      <c r="E1523" s="135"/>
      <c r="G1523" s="858" t="s">
        <v>702</v>
      </c>
      <c r="H1523" s="858" t="s">
        <v>1900</v>
      </c>
      <c r="J1523" s="826"/>
      <c r="K1523" s="826"/>
      <c r="L1523" s="826"/>
      <c r="T1523" s="825"/>
      <c r="U1523" s="825"/>
      <c r="V1523" s="825"/>
      <c r="W1523" s="825"/>
      <c r="X1523" s="825"/>
    </row>
    <row r="1524" customFormat="false" ht="13" hidden="false" customHeight="false" outlineLevel="0" collapsed="false">
      <c r="E1524" s="135"/>
      <c r="G1524" s="858" t="s">
        <v>702</v>
      </c>
      <c r="H1524" s="858" t="s">
        <v>2136</v>
      </c>
      <c r="J1524" s="826"/>
      <c r="K1524" s="826"/>
      <c r="L1524" s="826"/>
      <c r="T1524" s="825"/>
      <c r="U1524" s="825"/>
      <c r="V1524" s="825"/>
      <c r="W1524" s="825"/>
      <c r="X1524" s="825"/>
    </row>
    <row r="1525" customFormat="false" ht="13" hidden="false" customHeight="false" outlineLevel="0" collapsed="false">
      <c r="E1525" s="135"/>
      <c r="G1525" s="858" t="s">
        <v>702</v>
      </c>
      <c r="H1525" s="858" t="s">
        <v>2137</v>
      </c>
      <c r="J1525" s="826"/>
      <c r="K1525" s="826"/>
      <c r="L1525" s="826"/>
      <c r="T1525" s="825"/>
      <c r="U1525" s="825"/>
      <c r="V1525" s="825"/>
      <c r="W1525" s="825"/>
      <c r="X1525" s="825"/>
    </row>
    <row r="1526" customFormat="false" ht="13" hidden="false" customHeight="false" outlineLevel="0" collapsed="false">
      <c r="E1526" s="135"/>
      <c r="G1526" s="858" t="s">
        <v>702</v>
      </c>
      <c r="H1526" s="858" t="s">
        <v>2138</v>
      </c>
      <c r="J1526" s="826"/>
      <c r="K1526" s="826"/>
      <c r="L1526" s="826"/>
      <c r="T1526" s="825"/>
      <c r="U1526" s="825"/>
      <c r="V1526" s="825"/>
      <c r="W1526" s="825"/>
      <c r="X1526" s="825"/>
    </row>
    <row r="1527" customFormat="false" ht="13" hidden="false" customHeight="false" outlineLevel="0" collapsed="false">
      <c r="E1527" s="135"/>
      <c r="G1527" s="858" t="s">
        <v>702</v>
      </c>
      <c r="H1527" s="858" t="s">
        <v>1191</v>
      </c>
      <c r="J1527" s="826"/>
      <c r="K1527" s="826"/>
      <c r="L1527" s="826"/>
      <c r="T1527" s="825"/>
      <c r="U1527" s="825"/>
      <c r="V1527" s="825"/>
      <c r="W1527" s="825"/>
      <c r="X1527" s="825"/>
    </row>
    <row r="1528" customFormat="false" ht="13" hidden="false" customHeight="false" outlineLevel="0" collapsed="false">
      <c r="E1528" s="135"/>
      <c r="G1528" s="858" t="s">
        <v>702</v>
      </c>
      <c r="H1528" s="858" t="s">
        <v>2139</v>
      </c>
      <c r="J1528" s="826"/>
      <c r="K1528" s="826"/>
      <c r="L1528" s="826"/>
      <c r="T1528" s="825"/>
      <c r="U1528" s="825"/>
      <c r="V1528" s="825"/>
      <c r="W1528" s="825"/>
      <c r="X1528" s="825"/>
    </row>
    <row r="1529" customFormat="false" ht="13" hidden="false" customHeight="false" outlineLevel="0" collapsed="false">
      <c r="E1529" s="135"/>
      <c r="G1529" s="858" t="s">
        <v>702</v>
      </c>
      <c r="H1529" s="858" t="s">
        <v>2140</v>
      </c>
      <c r="J1529" s="826"/>
      <c r="K1529" s="826"/>
      <c r="L1529" s="826"/>
      <c r="T1529" s="825"/>
      <c r="U1529" s="825"/>
      <c r="V1529" s="825"/>
      <c r="W1529" s="825"/>
      <c r="X1529" s="825"/>
    </row>
    <row r="1530" customFormat="false" ht="13" hidden="false" customHeight="false" outlineLevel="0" collapsed="false">
      <c r="E1530" s="135"/>
      <c r="G1530" s="858" t="s">
        <v>702</v>
      </c>
      <c r="H1530" s="858" t="s">
        <v>2141</v>
      </c>
      <c r="J1530" s="826"/>
      <c r="K1530" s="826"/>
      <c r="L1530" s="826"/>
      <c r="T1530" s="825"/>
      <c r="U1530" s="825"/>
      <c r="V1530" s="825"/>
      <c r="W1530" s="825"/>
      <c r="X1530" s="825"/>
    </row>
    <row r="1531" customFormat="false" ht="13" hidden="false" customHeight="false" outlineLevel="0" collapsed="false">
      <c r="E1531" s="135"/>
      <c r="G1531" s="858" t="s">
        <v>702</v>
      </c>
      <c r="H1531" s="858" t="s">
        <v>2142</v>
      </c>
      <c r="J1531" s="826"/>
      <c r="K1531" s="826"/>
      <c r="L1531" s="826"/>
      <c r="T1531" s="825"/>
      <c r="U1531" s="825"/>
      <c r="V1531" s="825"/>
      <c r="W1531" s="825"/>
      <c r="X1531" s="825"/>
    </row>
    <row r="1532" customFormat="false" ht="13" hidden="false" customHeight="false" outlineLevel="0" collapsed="false">
      <c r="E1532" s="135"/>
      <c r="G1532" s="858" t="s">
        <v>702</v>
      </c>
      <c r="H1532" s="858" t="s">
        <v>2143</v>
      </c>
      <c r="J1532" s="826"/>
      <c r="K1532" s="826"/>
      <c r="L1532" s="826"/>
      <c r="T1532" s="825"/>
      <c r="U1532" s="825"/>
      <c r="V1532" s="825"/>
      <c r="W1532" s="825"/>
      <c r="X1532" s="825"/>
    </row>
    <row r="1533" customFormat="false" ht="13" hidden="false" customHeight="false" outlineLevel="0" collapsed="false">
      <c r="E1533" s="135"/>
      <c r="G1533" s="858" t="s">
        <v>702</v>
      </c>
      <c r="H1533" s="858" t="s">
        <v>2144</v>
      </c>
      <c r="J1533" s="826"/>
      <c r="K1533" s="826"/>
      <c r="L1533" s="826"/>
      <c r="T1533" s="825"/>
      <c r="U1533" s="825"/>
      <c r="V1533" s="825"/>
      <c r="W1533" s="825"/>
      <c r="X1533" s="825"/>
    </row>
    <row r="1534" customFormat="false" ht="13" hidden="false" customHeight="false" outlineLevel="0" collapsed="false">
      <c r="E1534" s="135"/>
      <c r="G1534" s="858" t="s">
        <v>702</v>
      </c>
      <c r="H1534" s="858" t="s">
        <v>2145</v>
      </c>
      <c r="J1534" s="826"/>
      <c r="K1534" s="826"/>
      <c r="L1534" s="826"/>
      <c r="T1534" s="825"/>
      <c r="U1534" s="825"/>
      <c r="V1534" s="825"/>
      <c r="W1534" s="825"/>
      <c r="X1534" s="825"/>
    </row>
    <row r="1535" customFormat="false" ht="13" hidden="false" customHeight="false" outlineLevel="0" collapsed="false">
      <c r="E1535" s="135"/>
      <c r="G1535" s="858" t="s">
        <v>702</v>
      </c>
      <c r="H1535" s="858" t="s">
        <v>2146</v>
      </c>
      <c r="J1535" s="826"/>
      <c r="K1535" s="826"/>
      <c r="L1535" s="826"/>
      <c r="T1535" s="825"/>
      <c r="U1535" s="825"/>
      <c r="V1535" s="825"/>
      <c r="W1535" s="825"/>
      <c r="X1535" s="825"/>
    </row>
    <row r="1536" customFormat="false" ht="13" hidden="false" customHeight="false" outlineLevel="0" collapsed="false">
      <c r="E1536" s="135"/>
      <c r="G1536" s="858" t="s">
        <v>706</v>
      </c>
      <c r="H1536" s="858" t="s">
        <v>2147</v>
      </c>
      <c r="J1536" s="826"/>
      <c r="K1536" s="826"/>
      <c r="L1536" s="826"/>
      <c r="T1536" s="825"/>
      <c r="U1536" s="825"/>
      <c r="V1536" s="825"/>
      <c r="W1536" s="825"/>
      <c r="X1536" s="825"/>
    </row>
    <row r="1537" customFormat="false" ht="13" hidden="false" customHeight="false" outlineLevel="0" collapsed="false">
      <c r="E1537" s="135"/>
      <c r="G1537" s="858" t="s">
        <v>706</v>
      </c>
      <c r="H1537" s="858" t="s">
        <v>2148</v>
      </c>
      <c r="J1537" s="826"/>
      <c r="K1537" s="826"/>
      <c r="L1537" s="826"/>
      <c r="T1537" s="825"/>
      <c r="U1537" s="825"/>
      <c r="V1537" s="825"/>
      <c r="W1537" s="825"/>
      <c r="X1537" s="825"/>
    </row>
    <row r="1538" customFormat="false" ht="13" hidden="false" customHeight="false" outlineLevel="0" collapsed="false">
      <c r="E1538" s="135"/>
      <c r="G1538" s="858" t="s">
        <v>706</v>
      </c>
      <c r="H1538" s="858" t="s">
        <v>2149</v>
      </c>
      <c r="J1538" s="826"/>
      <c r="K1538" s="826"/>
      <c r="L1538" s="826"/>
      <c r="T1538" s="825"/>
      <c r="U1538" s="825"/>
      <c r="V1538" s="825"/>
      <c r="W1538" s="825"/>
      <c r="X1538" s="825"/>
    </row>
    <row r="1539" customFormat="false" ht="13" hidden="false" customHeight="false" outlineLevel="0" collapsed="false">
      <c r="E1539" s="135"/>
      <c r="G1539" s="858" t="s">
        <v>706</v>
      </c>
      <c r="H1539" s="858" t="s">
        <v>2150</v>
      </c>
      <c r="J1539" s="826"/>
      <c r="K1539" s="826"/>
      <c r="L1539" s="826"/>
      <c r="T1539" s="825"/>
      <c r="U1539" s="825"/>
      <c r="V1539" s="825"/>
      <c r="W1539" s="825"/>
      <c r="X1539" s="825"/>
    </row>
    <row r="1540" customFormat="false" ht="13" hidden="false" customHeight="false" outlineLevel="0" collapsed="false">
      <c r="E1540" s="135"/>
      <c r="G1540" s="858" t="s">
        <v>706</v>
      </c>
      <c r="H1540" s="858" t="s">
        <v>2151</v>
      </c>
      <c r="J1540" s="826"/>
      <c r="K1540" s="826"/>
      <c r="L1540" s="826"/>
      <c r="T1540" s="825"/>
      <c r="U1540" s="825"/>
      <c r="V1540" s="825"/>
      <c r="W1540" s="825"/>
      <c r="X1540" s="825"/>
    </row>
    <row r="1541" customFormat="false" ht="13" hidden="false" customHeight="false" outlineLevel="0" collapsed="false">
      <c r="E1541" s="135"/>
      <c r="G1541" s="858" t="s">
        <v>706</v>
      </c>
      <c r="H1541" s="858" t="s">
        <v>2152</v>
      </c>
      <c r="J1541" s="826"/>
      <c r="K1541" s="826"/>
      <c r="L1541" s="826"/>
      <c r="T1541" s="825"/>
      <c r="U1541" s="825"/>
      <c r="V1541" s="825"/>
      <c r="W1541" s="825"/>
      <c r="X1541" s="825"/>
    </row>
    <row r="1542" customFormat="false" ht="13" hidden="false" customHeight="false" outlineLevel="0" collapsed="false">
      <c r="E1542" s="135"/>
      <c r="G1542" s="858" t="s">
        <v>706</v>
      </c>
      <c r="H1542" s="858" t="s">
        <v>2153</v>
      </c>
      <c r="J1542" s="826"/>
      <c r="K1542" s="826"/>
      <c r="L1542" s="826"/>
      <c r="T1542" s="825"/>
      <c r="U1542" s="825"/>
      <c r="V1542" s="825"/>
      <c r="W1542" s="825"/>
      <c r="X1542" s="825"/>
    </row>
    <row r="1543" customFormat="false" ht="13" hidden="false" customHeight="false" outlineLevel="0" collapsed="false">
      <c r="E1543" s="135"/>
      <c r="G1543" s="858" t="s">
        <v>706</v>
      </c>
      <c r="H1543" s="858" t="s">
        <v>2154</v>
      </c>
      <c r="J1543" s="826"/>
      <c r="K1543" s="826"/>
      <c r="L1543" s="826"/>
      <c r="T1543" s="825"/>
      <c r="U1543" s="825"/>
      <c r="V1543" s="825"/>
      <c r="W1543" s="825"/>
      <c r="X1543" s="825"/>
    </row>
    <row r="1544" customFormat="false" ht="13" hidden="false" customHeight="false" outlineLevel="0" collapsed="false">
      <c r="E1544" s="135"/>
      <c r="G1544" s="858" t="s">
        <v>706</v>
      </c>
      <c r="H1544" s="858" t="s">
        <v>2155</v>
      </c>
      <c r="J1544" s="826"/>
      <c r="K1544" s="826"/>
      <c r="L1544" s="826"/>
      <c r="T1544" s="825"/>
      <c r="U1544" s="825"/>
      <c r="V1544" s="825"/>
      <c r="W1544" s="825"/>
      <c r="X1544" s="825"/>
    </row>
    <row r="1545" customFormat="false" ht="13" hidden="false" customHeight="false" outlineLevel="0" collapsed="false">
      <c r="E1545" s="135"/>
      <c r="G1545" s="858" t="s">
        <v>706</v>
      </c>
      <c r="H1545" s="858" t="s">
        <v>2156</v>
      </c>
      <c r="J1545" s="826"/>
      <c r="K1545" s="826"/>
      <c r="L1545" s="826"/>
      <c r="T1545" s="825"/>
      <c r="U1545" s="825"/>
      <c r="V1545" s="825"/>
      <c r="W1545" s="825"/>
      <c r="X1545" s="825"/>
    </row>
    <row r="1546" customFormat="false" ht="13" hidden="false" customHeight="false" outlineLevel="0" collapsed="false">
      <c r="E1546" s="135"/>
      <c r="G1546" s="858" t="s">
        <v>706</v>
      </c>
      <c r="H1546" s="858" t="s">
        <v>2157</v>
      </c>
      <c r="J1546" s="826"/>
      <c r="K1546" s="826"/>
      <c r="L1546" s="826"/>
      <c r="T1546" s="825"/>
      <c r="U1546" s="825"/>
      <c r="V1546" s="825"/>
      <c r="W1546" s="825"/>
      <c r="X1546" s="825"/>
    </row>
    <row r="1547" customFormat="false" ht="13" hidden="false" customHeight="false" outlineLevel="0" collapsed="false">
      <c r="E1547" s="135"/>
      <c r="G1547" s="858" t="s">
        <v>706</v>
      </c>
      <c r="H1547" s="858" t="s">
        <v>2158</v>
      </c>
      <c r="J1547" s="826"/>
      <c r="K1547" s="826"/>
      <c r="L1547" s="826"/>
      <c r="T1547" s="825"/>
      <c r="U1547" s="825"/>
      <c r="V1547" s="825"/>
      <c r="W1547" s="825"/>
      <c r="X1547" s="825"/>
    </row>
    <row r="1548" customFormat="false" ht="13" hidden="false" customHeight="false" outlineLevel="0" collapsed="false">
      <c r="E1548" s="135"/>
      <c r="G1548" s="858" t="s">
        <v>706</v>
      </c>
      <c r="H1548" s="858" t="s">
        <v>2159</v>
      </c>
      <c r="J1548" s="826"/>
      <c r="K1548" s="826"/>
      <c r="L1548" s="826"/>
      <c r="T1548" s="825"/>
      <c r="U1548" s="825"/>
      <c r="V1548" s="825"/>
      <c r="W1548" s="825"/>
      <c r="X1548" s="825"/>
    </row>
    <row r="1549" customFormat="false" ht="13" hidden="false" customHeight="false" outlineLevel="0" collapsed="false">
      <c r="E1549" s="135"/>
      <c r="G1549" s="858" t="s">
        <v>706</v>
      </c>
      <c r="H1549" s="858" t="s">
        <v>2160</v>
      </c>
      <c r="J1549" s="826"/>
      <c r="K1549" s="826"/>
      <c r="L1549" s="826"/>
      <c r="T1549" s="825"/>
      <c r="U1549" s="825"/>
      <c r="V1549" s="825"/>
      <c r="W1549" s="825"/>
      <c r="X1549" s="825"/>
    </row>
    <row r="1550" customFormat="false" ht="13" hidden="false" customHeight="false" outlineLevel="0" collapsed="false">
      <c r="E1550" s="135"/>
      <c r="G1550" s="858" t="s">
        <v>706</v>
      </c>
      <c r="H1550" s="858" t="s">
        <v>2161</v>
      </c>
      <c r="J1550" s="826"/>
      <c r="K1550" s="826"/>
      <c r="L1550" s="826"/>
      <c r="T1550" s="825"/>
      <c r="U1550" s="825"/>
      <c r="V1550" s="825"/>
      <c r="W1550" s="825"/>
      <c r="X1550" s="825"/>
    </row>
    <row r="1551" customFormat="false" ht="13" hidden="false" customHeight="false" outlineLevel="0" collapsed="false">
      <c r="E1551" s="135"/>
      <c r="G1551" s="858" t="s">
        <v>706</v>
      </c>
      <c r="H1551" s="858" t="s">
        <v>2162</v>
      </c>
      <c r="J1551" s="826"/>
      <c r="K1551" s="826"/>
      <c r="L1551" s="826"/>
      <c r="T1551" s="825"/>
      <c r="U1551" s="825"/>
      <c r="V1551" s="825"/>
      <c r="W1551" s="825"/>
      <c r="X1551" s="825"/>
    </row>
    <row r="1552" customFormat="false" ht="13" hidden="false" customHeight="false" outlineLevel="0" collapsed="false">
      <c r="E1552" s="135"/>
      <c r="G1552" s="858" t="s">
        <v>706</v>
      </c>
      <c r="H1552" s="858" t="s">
        <v>2163</v>
      </c>
      <c r="J1552" s="826"/>
      <c r="K1552" s="826"/>
      <c r="L1552" s="826"/>
      <c r="T1552" s="825"/>
      <c r="U1552" s="825"/>
      <c r="V1552" s="825"/>
      <c r="W1552" s="825"/>
      <c r="X1552" s="825"/>
    </row>
    <row r="1553" customFormat="false" ht="13" hidden="false" customHeight="false" outlineLevel="0" collapsed="false">
      <c r="E1553" s="135"/>
      <c r="G1553" s="858" t="s">
        <v>706</v>
      </c>
      <c r="H1553" s="858" t="s">
        <v>2164</v>
      </c>
      <c r="J1553" s="826"/>
      <c r="K1553" s="826"/>
      <c r="L1553" s="826"/>
      <c r="T1553" s="825"/>
      <c r="U1553" s="825"/>
      <c r="V1553" s="825"/>
      <c r="W1553" s="825"/>
      <c r="X1553" s="825"/>
    </row>
    <row r="1554" customFormat="false" ht="13" hidden="false" customHeight="false" outlineLevel="0" collapsed="false">
      <c r="E1554" s="135"/>
      <c r="G1554" s="858" t="s">
        <v>706</v>
      </c>
      <c r="H1554" s="858" t="s">
        <v>2165</v>
      </c>
      <c r="J1554" s="826"/>
      <c r="K1554" s="826"/>
      <c r="L1554" s="826"/>
      <c r="T1554" s="825"/>
      <c r="U1554" s="825"/>
      <c r="V1554" s="825"/>
      <c r="W1554" s="825"/>
      <c r="X1554" s="825"/>
    </row>
    <row r="1555" customFormat="false" ht="13" hidden="false" customHeight="false" outlineLevel="0" collapsed="false">
      <c r="E1555" s="135"/>
      <c r="G1555" s="858" t="s">
        <v>706</v>
      </c>
      <c r="H1555" s="858" t="s">
        <v>2166</v>
      </c>
      <c r="J1555" s="826"/>
      <c r="K1555" s="826"/>
      <c r="L1555" s="826"/>
      <c r="T1555" s="825"/>
      <c r="U1555" s="825"/>
      <c r="V1555" s="825"/>
      <c r="W1555" s="825"/>
      <c r="X1555" s="825"/>
    </row>
    <row r="1556" customFormat="false" ht="13" hidden="false" customHeight="false" outlineLevel="0" collapsed="false">
      <c r="E1556" s="135"/>
      <c r="G1556" s="858" t="s">
        <v>711</v>
      </c>
      <c r="H1556" s="858" t="s">
        <v>1488</v>
      </c>
      <c r="J1556" s="826"/>
      <c r="K1556" s="826"/>
      <c r="L1556" s="826"/>
      <c r="T1556" s="825"/>
      <c r="U1556" s="825"/>
      <c r="V1556" s="825"/>
      <c r="W1556" s="825"/>
      <c r="X1556" s="825"/>
    </row>
    <row r="1557" customFormat="false" ht="13" hidden="false" customHeight="false" outlineLevel="0" collapsed="false">
      <c r="E1557" s="135"/>
      <c r="G1557" s="858" t="s">
        <v>711</v>
      </c>
      <c r="H1557" s="858" t="s">
        <v>2167</v>
      </c>
      <c r="J1557" s="826"/>
      <c r="K1557" s="826"/>
      <c r="L1557" s="826"/>
      <c r="T1557" s="825"/>
      <c r="U1557" s="825"/>
      <c r="V1557" s="825"/>
      <c r="W1557" s="825"/>
      <c r="X1557" s="825"/>
    </row>
    <row r="1558" customFormat="false" ht="13" hidden="false" customHeight="false" outlineLevel="0" collapsed="false">
      <c r="E1558" s="135"/>
      <c r="G1558" s="858" t="s">
        <v>711</v>
      </c>
      <c r="H1558" s="858" t="s">
        <v>2168</v>
      </c>
      <c r="J1558" s="826"/>
      <c r="K1558" s="826"/>
      <c r="L1558" s="826"/>
      <c r="T1558" s="825"/>
      <c r="U1558" s="825"/>
      <c r="V1558" s="825"/>
      <c r="W1558" s="825"/>
      <c r="X1558" s="825"/>
    </row>
    <row r="1559" customFormat="false" ht="13" hidden="false" customHeight="false" outlineLevel="0" collapsed="false">
      <c r="E1559" s="135"/>
      <c r="G1559" s="858" t="s">
        <v>711</v>
      </c>
      <c r="H1559" s="858" t="s">
        <v>2169</v>
      </c>
      <c r="J1559" s="826"/>
      <c r="K1559" s="826"/>
      <c r="L1559" s="826"/>
      <c r="T1559" s="825"/>
      <c r="U1559" s="825"/>
      <c r="V1559" s="825"/>
      <c r="W1559" s="825"/>
      <c r="X1559" s="825"/>
    </row>
    <row r="1560" customFormat="false" ht="13" hidden="false" customHeight="false" outlineLevel="0" collapsed="false">
      <c r="E1560" s="135"/>
      <c r="G1560" s="858" t="s">
        <v>711</v>
      </c>
      <c r="H1560" s="858" t="s">
        <v>2170</v>
      </c>
      <c r="J1560" s="826"/>
      <c r="K1560" s="826"/>
      <c r="L1560" s="826"/>
      <c r="T1560" s="825"/>
      <c r="U1560" s="825"/>
      <c r="V1560" s="825"/>
      <c r="W1560" s="825"/>
      <c r="X1560" s="825"/>
    </row>
    <row r="1561" customFormat="false" ht="13" hidden="false" customHeight="false" outlineLevel="0" collapsed="false">
      <c r="E1561" s="135"/>
      <c r="G1561" s="858" t="s">
        <v>711</v>
      </c>
      <c r="H1561" s="858" t="s">
        <v>2171</v>
      </c>
      <c r="J1561" s="826"/>
      <c r="K1561" s="826"/>
      <c r="L1561" s="826"/>
      <c r="T1561" s="825"/>
      <c r="U1561" s="825"/>
      <c r="V1561" s="825"/>
      <c r="W1561" s="825"/>
      <c r="X1561" s="825"/>
    </row>
    <row r="1562" customFormat="false" ht="13" hidden="false" customHeight="false" outlineLevel="0" collapsed="false">
      <c r="E1562" s="135"/>
      <c r="G1562" s="858" t="s">
        <v>711</v>
      </c>
      <c r="H1562" s="858" t="s">
        <v>2172</v>
      </c>
      <c r="J1562" s="826"/>
      <c r="K1562" s="826"/>
      <c r="L1562" s="826"/>
      <c r="T1562" s="825"/>
      <c r="U1562" s="825"/>
      <c r="V1562" s="825"/>
      <c r="W1562" s="825"/>
      <c r="X1562" s="825"/>
    </row>
    <row r="1563" customFormat="false" ht="13" hidden="false" customHeight="false" outlineLevel="0" collapsed="false">
      <c r="E1563" s="135"/>
      <c r="G1563" s="858" t="s">
        <v>711</v>
      </c>
      <c r="H1563" s="858" t="s">
        <v>2173</v>
      </c>
      <c r="J1563" s="826"/>
      <c r="K1563" s="826"/>
      <c r="L1563" s="826"/>
      <c r="T1563" s="825"/>
      <c r="U1563" s="825"/>
      <c r="V1563" s="825"/>
      <c r="W1563" s="825"/>
      <c r="X1563" s="825"/>
    </row>
    <row r="1564" customFormat="false" ht="13" hidden="false" customHeight="false" outlineLevel="0" collapsed="false">
      <c r="E1564" s="135"/>
      <c r="G1564" s="858" t="s">
        <v>711</v>
      </c>
      <c r="H1564" s="858" t="s">
        <v>2174</v>
      </c>
      <c r="J1564" s="826"/>
      <c r="K1564" s="826"/>
      <c r="L1564" s="826"/>
      <c r="T1564" s="825"/>
      <c r="U1564" s="825"/>
      <c r="V1564" s="825"/>
      <c r="W1564" s="825"/>
      <c r="X1564" s="825"/>
    </row>
    <row r="1565" customFormat="false" ht="13" hidden="false" customHeight="false" outlineLevel="0" collapsed="false">
      <c r="E1565" s="135"/>
      <c r="G1565" s="858" t="s">
        <v>711</v>
      </c>
      <c r="H1565" s="858" t="s">
        <v>2175</v>
      </c>
      <c r="J1565" s="826"/>
      <c r="K1565" s="826"/>
      <c r="L1565" s="826"/>
      <c r="T1565" s="825"/>
      <c r="U1565" s="825"/>
      <c r="V1565" s="825"/>
      <c r="W1565" s="825"/>
      <c r="X1565" s="825"/>
    </row>
    <row r="1566" customFormat="false" ht="13" hidden="false" customHeight="false" outlineLevel="0" collapsed="false">
      <c r="E1566" s="135"/>
      <c r="G1566" s="858" t="s">
        <v>711</v>
      </c>
      <c r="H1566" s="858" t="s">
        <v>2176</v>
      </c>
      <c r="J1566" s="826"/>
      <c r="K1566" s="826"/>
      <c r="L1566" s="826"/>
      <c r="T1566" s="825"/>
      <c r="U1566" s="825"/>
      <c r="V1566" s="825"/>
      <c r="W1566" s="825"/>
      <c r="X1566" s="825"/>
    </row>
    <row r="1567" customFormat="false" ht="13" hidden="false" customHeight="false" outlineLevel="0" collapsed="false">
      <c r="E1567" s="135"/>
      <c r="G1567" s="858" t="s">
        <v>711</v>
      </c>
      <c r="H1567" s="858" t="s">
        <v>2177</v>
      </c>
      <c r="J1567" s="826"/>
      <c r="K1567" s="826"/>
      <c r="L1567" s="826"/>
      <c r="T1567" s="825"/>
      <c r="U1567" s="825"/>
      <c r="V1567" s="825"/>
      <c r="W1567" s="825"/>
      <c r="X1567" s="825"/>
    </row>
    <row r="1568" customFormat="false" ht="13" hidden="false" customHeight="false" outlineLevel="0" collapsed="false">
      <c r="E1568" s="135"/>
      <c r="G1568" s="858" t="s">
        <v>711</v>
      </c>
      <c r="H1568" s="858" t="s">
        <v>2178</v>
      </c>
      <c r="J1568" s="826"/>
      <c r="K1568" s="826"/>
      <c r="L1568" s="826"/>
      <c r="T1568" s="825"/>
      <c r="U1568" s="825"/>
      <c r="V1568" s="825"/>
      <c r="W1568" s="825"/>
      <c r="X1568" s="825"/>
    </row>
    <row r="1569" customFormat="false" ht="13" hidden="false" customHeight="false" outlineLevel="0" collapsed="false">
      <c r="E1569" s="135"/>
      <c r="G1569" s="858" t="s">
        <v>711</v>
      </c>
      <c r="H1569" s="858" t="s">
        <v>2179</v>
      </c>
      <c r="J1569" s="826"/>
      <c r="K1569" s="826"/>
      <c r="L1569" s="826"/>
      <c r="T1569" s="825"/>
      <c r="U1569" s="825"/>
      <c r="V1569" s="825"/>
      <c r="W1569" s="825"/>
      <c r="X1569" s="825"/>
    </row>
    <row r="1570" customFormat="false" ht="13" hidden="false" customHeight="false" outlineLevel="0" collapsed="false">
      <c r="E1570" s="135"/>
      <c r="G1570" s="858" t="s">
        <v>711</v>
      </c>
      <c r="H1570" s="858" t="s">
        <v>2180</v>
      </c>
      <c r="J1570" s="826"/>
      <c r="K1570" s="826"/>
      <c r="L1570" s="826"/>
      <c r="T1570" s="825"/>
      <c r="U1570" s="825"/>
      <c r="V1570" s="825"/>
      <c r="W1570" s="825"/>
      <c r="X1570" s="825"/>
    </row>
    <row r="1571" customFormat="false" ht="13" hidden="false" customHeight="false" outlineLevel="0" collapsed="false">
      <c r="E1571" s="135"/>
      <c r="G1571" s="858" t="s">
        <v>711</v>
      </c>
      <c r="H1571" s="858" t="s">
        <v>2181</v>
      </c>
      <c r="J1571" s="826"/>
      <c r="K1571" s="826"/>
      <c r="L1571" s="826"/>
      <c r="T1571" s="825"/>
      <c r="U1571" s="825"/>
      <c r="V1571" s="825"/>
      <c r="W1571" s="825"/>
      <c r="X1571" s="825"/>
    </row>
    <row r="1572" customFormat="false" ht="13" hidden="false" customHeight="false" outlineLevel="0" collapsed="false">
      <c r="E1572" s="135"/>
      <c r="G1572" s="858" t="s">
        <v>711</v>
      </c>
      <c r="H1572" s="858" t="s">
        <v>2182</v>
      </c>
      <c r="J1572" s="826"/>
      <c r="K1572" s="826"/>
      <c r="L1572" s="826"/>
      <c r="T1572" s="825"/>
      <c r="U1572" s="825"/>
      <c r="V1572" s="825"/>
      <c r="W1572" s="825"/>
      <c r="X1572" s="825"/>
    </row>
    <row r="1573" customFormat="false" ht="13" hidden="false" customHeight="false" outlineLevel="0" collapsed="false">
      <c r="E1573" s="135"/>
      <c r="G1573" s="858" t="s">
        <v>711</v>
      </c>
      <c r="H1573" s="858" t="s">
        <v>2183</v>
      </c>
      <c r="J1573" s="826"/>
      <c r="K1573" s="826"/>
      <c r="L1573" s="826"/>
      <c r="T1573" s="825"/>
      <c r="U1573" s="825"/>
      <c r="V1573" s="825"/>
      <c r="W1573" s="825"/>
      <c r="X1573" s="825"/>
    </row>
    <row r="1574" customFormat="false" ht="13" hidden="false" customHeight="false" outlineLevel="0" collapsed="false">
      <c r="E1574" s="135"/>
      <c r="G1574" s="858" t="s">
        <v>711</v>
      </c>
      <c r="H1574" s="858" t="s">
        <v>2184</v>
      </c>
      <c r="J1574" s="826"/>
      <c r="K1574" s="826"/>
      <c r="L1574" s="826"/>
      <c r="T1574" s="825"/>
      <c r="U1574" s="825"/>
      <c r="V1574" s="825"/>
      <c r="W1574" s="825"/>
      <c r="X1574" s="825"/>
    </row>
    <row r="1575" customFormat="false" ht="13" hidden="false" customHeight="false" outlineLevel="0" collapsed="false">
      <c r="E1575" s="135"/>
      <c r="G1575" s="858" t="s">
        <v>711</v>
      </c>
      <c r="H1575" s="858" t="s">
        <v>2185</v>
      </c>
      <c r="J1575" s="826"/>
      <c r="K1575" s="826"/>
      <c r="L1575" s="826"/>
      <c r="T1575" s="825"/>
      <c r="U1575" s="825"/>
      <c r="V1575" s="825"/>
      <c r="W1575" s="825"/>
      <c r="X1575" s="825"/>
    </row>
    <row r="1576" customFormat="false" ht="13" hidden="false" customHeight="false" outlineLevel="0" collapsed="false">
      <c r="E1576" s="135"/>
      <c r="G1576" s="858" t="s">
        <v>711</v>
      </c>
      <c r="H1576" s="858" t="s">
        <v>2186</v>
      </c>
      <c r="J1576" s="826"/>
      <c r="K1576" s="826"/>
      <c r="L1576" s="826"/>
      <c r="T1576" s="825"/>
      <c r="U1576" s="825"/>
      <c r="V1576" s="825"/>
      <c r="W1576" s="825"/>
      <c r="X1576" s="825"/>
    </row>
    <row r="1577" customFormat="false" ht="13" hidden="false" customHeight="false" outlineLevel="0" collapsed="false">
      <c r="E1577" s="135"/>
      <c r="G1577" s="858" t="s">
        <v>715</v>
      </c>
      <c r="H1577" s="858" t="s">
        <v>2187</v>
      </c>
      <c r="J1577" s="826"/>
      <c r="K1577" s="826"/>
      <c r="L1577" s="826"/>
      <c r="T1577" s="825"/>
      <c r="U1577" s="825"/>
      <c r="V1577" s="825"/>
      <c r="W1577" s="825"/>
      <c r="X1577" s="825"/>
    </row>
    <row r="1578" customFormat="false" ht="13" hidden="false" customHeight="false" outlineLevel="0" collapsed="false">
      <c r="E1578" s="135"/>
      <c r="G1578" s="858" t="s">
        <v>715</v>
      </c>
      <c r="H1578" s="858" t="s">
        <v>2188</v>
      </c>
      <c r="J1578" s="826"/>
      <c r="K1578" s="826"/>
      <c r="L1578" s="826"/>
      <c r="T1578" s="825"/>
      <c r="U1578" s="825"/>
      <c r="V1578" s="825"/>
      <c r="W1578" s="825"/>
      <c r="X1578" s="825"/>
    </row>
    <row r="1579" customFormat="false" ht="13" hidden="false" customHeight="false" outlineLevel="0" collapsed="false">
      <c r="E1579" s="135"/>
      <c r="G1579" s="858" t="s">
        <v>715</v>
      </c>
      <c r="H1579" s="858" t="s">
        <v>2189</v>
      </c>
      <c r="J1579" s="826"/>
      <c r="K1579" s="826"/>
      <c r="L1579" s="826"/>
      <c r="T1579" s="825"/>
      <c r="U1579" s="825"/>
      <c r="V1579" s="825"/>
      <c r="W1579" s="825"/>
      <c r="X1579" s="825"/>
    </row>
    <row r="1580" customFormat="false" ht="13" hidden="false" customHeight="false" outlineLevel="0" collapsed="false">
      <c r="E1580" s="135"/>
      <c r="G1580" s="858" t="s">
        <v>715</v>
      </c>
      <c r="H1580" s="858" t="s">
        <v>2190</v>
      </c>
      <c r="J1580" s="826"/>
      <c r="K1580" s="826"/>
      <c r="L1580" s="826"/>
      <c r="T1580" s="825"/>
      <c r="U1580" s="825"/>
      <c r="V1580" s="825"/>
      <c r="W1580" s="825"/>
      <c r="X1580" s="825"/>
    </row>
    <row r="1581" customFormat="false" ht="13" hidden="false" customHeight="false" outlineLevel="0" collapsed="false">
      <c r="E1581" s="135"/>
      <c r="G1581" s="858" t="s">
        <v>715</v>
      </c>
      <c r="H1581" s="858" t="s">
        <v>2191</v>
      </c>
      <c r="J1581" s="826"/>
      <c r="K1581" s="826"/>
      <c r="L1581" s="826"/>
      <c r="T1581" s="825"/>
      <c r="U1581" s="825"/>
      <c r="V1581" s="825"/>
      <c r="W1581" s="825"/>
      <c r="X1581" s="825"/>
    </row>
    <row r="1582" customFormat="false" ht="13" hidden="false" customHeight="false" outlineLevel="0" collapsed="false">
      <c r="E1582" s="135"/>
      <c r="G1582" s="858" t="s">
        <v>715</v>
      </c>
      <c r="H1582" s="858" t="s">
        <v>2192</v>
      </c>
      <c r="J1582" s="826"/>
      <c r="K1582" s="826"/>
      <c r="L1582" s="826"/>
      <c r="T1582" s="825"/>
      <c r="U1582" s="825"/>
      <c r="V1582" s="825"/>
      <c r="W1582" s="825"/>
      <c r="X1582" s="825"/>
    </row>
    <row r="1583" customFormat="false" ht="13" hidden="false" customHeight="false" outlineLevel="0" collapsed="false">
      <c r="E1583" s="135"/>
      <c r="G1583" s="858" t="s">
        <v>715</v>
      </c>
      <c r="H1583" s="858" t="s">
        <v>2193</v>
      </c>
      <c r="J1583" s="826"/>
      <c r="K1583" s="826"/>
      <c r="L1583" s="826"/>
      <c r="T1583" s="825"/>
      <c r="U1583" s="825"/>
      <c r="V1583" s="825"/>
      <c r="W1583" s="825"/>
      <c r="X1583" s="825"/>
    </row>
    <row r="1584" customFormat="false" ht="13" hidden="false" customHeight="false" outlineLevel="0" collapsed="false">
      <c r="E1584" s="135"/>
      <c r="G1584" s="858" t="s">
        <v>715</v>
      </c>
      <c r="H1584" s="858" t="s">
        <v>2194</v>
      </c>
      <c r="J1584" s="826"/>
      <c r="K1584" s="826"/>
      <c r="L1584" s="826"/>
      <c r="T1584" s="825"/>
      <c r="U1584" s="825"/>
      <c r="V1584" s="825"/>
      <c r="W1584" s="825"/>
      <c r="X1584" s="825"/>
    </row>
    <row r="1585" customFormat="false" ht="13" hidden="false" customHeight="false" outlineLevel="0" collapsed="false">
      <c r="E1585" s="135"/>
      <c r="G1585" s="858" t="s">
        <v>715</v>
      </c>
      <c r="H1585" s="858" t="s">
        <v>2195</v>
      </c>
      <c r="J1585" s="826"/>
      <c r="K1585" s="826"/>
      <c r="L1585" s="826"/>
      <c r="T1585" s="825"/>
      <c r="U1585" s="825"/>
      <c r="V1585" s="825"/>
      <c r="W1585" s="825"/>
      <c r="X1585" s="825"/>
    </row>
    <row r="1586" customFormat="false" ht="13" hidden="false" customHeight="false" outlineLevel="0" collapsed="false">
      <c r="E1586" s="135"/>
      <c r="G1586" s="858" t="s">
        <v>715</v>
      </c>
      <c r="H1586" s="858" t="s">
        <v>2196</v>
      </c>
      <c r="J1586" s="826"/>
      <c r="K1586" s="826"/>
      <c r="L1586" s="826"/>
      <c r="T1586" s="825"/>
      <c r="U1586" s="825"/>
      <c r="V1586" s="825"/>
      <c r="W1586" s="825"/>
      <c r="X1586" s="825"/>
    </row>
    <row r="1587" customFormat="false" ht="13" hidden="false" customHeight="false" outlineLevel="0" collapsed="false">
      <c r="E1587" s="135"/>
      <c r="G1587" s="858" t="s">
        <v>715</v>
      </c>
      <c r="H1587" s="858" t="s">
        <v>2197</v>
      </c>
      <c r="J1587" s="826"/>
      <c r="K1587" s="826"/>
      <c r="L1587" s="826"/>
      <c r="T1587" s="825"/>
      <c r="U1587" s="825"/>
      <c r="V1587" s="825"/>
      <c r="W1587" s="825"/>
      <c r="X1587" s="825"/>
    </row>
    <row r="1588" customFormat="false" ht="13" hidden="false" customHeight="false" outlineLevel="0" collapsed="false">
      <c r="E1588" s="135"/>
      <c r="G1588" s="858" t="s">
        <v>715</v>
      </c>
      <c r="H1588" s="858" t="s">
        <v>2198</v>
      </c>
      <c r="J1588" s="826"/>
      <c r="K1588" s="826"/>
      <c r="L1588" s="826"/>
      <c r="T1588" s="825"/>
      <c r="U1588" s="825"/>
      <c r="V1588" s="825"/>
      <c r="W1588" s="825"/>
      <c r="X1588" s="825"/>
    </row>
    <row r="1589" customFormat="false" ht="13" hidden="false" customHeight="false" outlineLevel="0" collapsed="false">
      <c r="E1589" s="135"/>
      <c r="G1589" s="858" t="s">
        <v>715</v>
      </c>
      <c r="H1589" s="858" t="s">
        <v>2199</v>
      </c>
      <c r="J1589" s="826"/>
      <c r="K1589" s="826"/>
      <c r="L1589" s="826"/>
      <c r="T1589" s="825"/>
      <c r="U1589" s="825"/>
      <c r="V1589" s="825"/>
      <c r="W1589" s="825"/>
      <c r="X1589" s="825"/>
    </row>
    <row r="1590" customFormat="false" ht="13" hidden="false" customHeight="false" outlineLevel="0" collapsed="false">
      <c r="E1590" s="135"/>
      <c r="G1590" s="858" t="s">
        <v>715</v>
      </c>
      <c r="H1590" s="858" t="s">
        <v>2200</v>
      </c>
      <c r="J1590" s="826"/>
      <c r="K1590" s="826"/>
      <c r="L1590" s="826"/>
      <c r="T1590" s="825"/>
      <c r="U1590" s="825"/>
      <c r="V1590" s="825"/>
      <c r="W1590" s="825"/>
      <c r="X1590" s="825"/>
    </row>
    <row r="1591" customFormat="false" ht="13" hidden="false" customHeight="false" outlineLevel="0" collapsed="false">
      <c r="E1591" s="135"/>
      <c r="G1591" s="858" t="s">
        <v>715</v>
      </c>
      <c r="H1591" s="858" t="s">
        <v>1217</v>
      </c>
      <c r="J1591" s="826"/>
      <c r="K1591" s="826"/>
      <c r="L1591" s="826"/>
      <c r="T1591" s="825"/>
      <c r="U1591" s="825"/>
      <c r="V1591" s="825"/>
      <c r="W1591" s="825"/>
      <c r="X1591" s="825"/>
    </row>
    <row r="1592" customFormat="false" ht="13" hidden="false" customHeight="false" outlineLevel="0" collapsed="false">
      <c r="E1592" s="135"/>
      <c r="G1592" s="858" t="s">
        <v>715</v>
      </c>
      <c r="H1592" s="858" t="s">
        <v>2201</v>
      </c>
      <c r="J1592" s="826"/>
      <c r="K1592" s="826"/>
      <c r="L1592" s="826"/>
      <c r="T1592" s="825"/>
      <c r="U1592" s="825"/>
      <c r="V1592" s="825"/>
      <c r="W1592" s="825"/>
      <c r="X1592" s="825"/>
    </row>
    <row r="1593" customFormat="false" ht="13" hidden="false" customHeight="false" outlineLevel="0" collapsed="false">
      <c r="E1593" s="135"/>
      <c r="G1593" s="858" t="s">
        <v>715</v>
      </c>
      <c r="H1593" s="858" t="s">
        <v>2202</v>
      </c>
      <c r="J1593" s="826"/>
      <c r="K1593" s="826"/>
      <c r="L1593" s="826"/>
      <c r="T1593" s="825"/>
      <c r="U1593" s="825"/>
      <c r="V1593" s="825"/>
      <c r="W1593" s="825"/>
      <c r="X1593" s="825"/>
    </row>
    <row r="1594" customFormat="false" ht="13" hidden="false" customHeight="false" outlineLevel="0" collapsed="false">
      <c r="E1594" s="135"/>
      <c r="G1594" s="858" t="s">
        <v>715</v>
      </c>
      <c r="H1594" s="858" t="s">
        <v>2203</v>
      </c>
      <c r="J1594" s="826"/>
      <c r="K1594" s="826"/>
      <c r="L1594" s="826"/>
      <c r="T1594" s="825"/>
      <c r="U1594" s="825"/>
      <c r="V1594" s="825"/>
      <c r="W1594" s="825"/>
      <c r="X1594" s="825"/>
    </row>
    <row r="1595" customFormat="false" ht="13" hidden="false" customHeight="false" outlineLevel="0" collapsed="false">
      <c r="E1595" s="135"/>
      <c r="G1595" s="858" t="s">
        <v>715</v>
      </c>
      <c r="H1595" s="858" t="s">
        <v>2204</v>
      </c>
      <c r="J1595" s="826"/>
      <c r="K1595" s="826"/>
      <c r="L1595" s="826"/>
      <c r="T1595" s="825"/>
      <c r="U1595" s="825"/>
      <c r="V1595" s="825"/>
      <c r="W1595" s="825"/>
      <c r="X1595" s="825"/>
    </row>
    <row r="1596" customFormat="false" ht="13" hidden="false" customHeight="false" outlineLevel="0" collapsed="false">
      <c r="E1596" s="135"/>
      <c r="G1596" s="858" t="s">
        <v>715</v>
      </c>
      <c r="H1596" s="858" t="s">
        <v>2205</v>
      </c>
      <c r="J1596" s="826"/>
      <c r="K1596" s="826"/>
      <c r="L1596" s="826"/>
      <c r="T1596" s="825"/>
      <c r="U1596" s="825"/>
      <c r="V1596" s="825"/>
      <c r="W1596" s="825"/>
      <c r="X1596" s="825"/>
    </row>
    <row r="1597" customFormat="false" ht="13" hidden="false" customHeight="false" outlineLevel="0" collapsed="false">
      <c r="E1597" s="135"/>
      <c r="G1597" s="858" t="s">
        <v>715</v>
      </c>
      <c r="H1597" s="858" t="s">
        <v>2206</v>
      </c>
      <c r="J1597" s="826"/>
      <c r="K1597" s="826"/>
      <c r="L1597" s="826"/>
      <c r="T1597" s="825"/>
      <c r="U1597" s="825"/>
      <c r="V1597" s="825"/>
      <c r="W1597" s="825"/>
      <c r="X1597" s="825"/>
    </row>
    <row r="1598" customFormat="false" ht="13" hidden="false" customHeight="false" outlineLevel="0" collapsed="false">
      <c r="E1598" s="135"/>
      <c r="G1598" s="858" t="s">
        <v>715</v>
      </c>
      <c r="H1598" s="858" t="s">
        <v>2207</v>
      </c>
      <c r="J1598" s="826"/>
      <c r="K1598" s="826"/>
      <c r="L1598" s="826"/>
      <c r="T1598" s="825"/>
      <c r="U1598" s="825"/>
      <c r="V1598" s="825"/>
      <c r="W1598" s="825"/>
      <c r="X1598" s="825"/>
    </row>
    <row r="1599" customFormat="false" ht="13" hidden="false" customHeight="false" outlineLevel="0" collapsed="false">
      <c r="E1599" s="135"/>
      <c r="G1599" s="858" t="s">
        <v>715</v>
      </c>
      <c r="H1599" s="858" t="s">
        <v>1331</v>
      </c>
      <c r="J1599" s="826"/>
      <c r="K1599" s="826"/>
      <c r="L1599" s="826"/>
      <c r="T1599" s="825"/>
      <c r="U1599" s="825"/>
      <c r="V1599" s="825"/>
      <c r="W1599" s="825"/>
      <c r="X1599" s="825"/>
    </row>
    <row r="1600" customFormat="false" ht="13" hidden="false" customHeight="false" outlineLevel="0" collapsed="false">
      <c r="E1600" s="135"/>
      <c r="G1600" s="858" t="s">
        <v>715</v>
      </c>
      <c r="H1600" s="858" t="s">
        <v>2208</v>
      </c>
      <c r="J1600" s="826"/>
      <c r="K1600" s="826"/>
      <c r="L1600" s="826"/>
      <c r="T1600" s="825"/>
      <c r="U1600" s="825"/>
      <c r="V1600" s="825"/>
      <c r="W1600" s="825"/>
      <c r="X1600" s="825"/>
    </row>
    <row r="1601" customFormat="false" ht="13" hidden="false" customHeight="false" outlineLevel="0" collapsed="false">
      <c r="E1601" s="135"/>
      <c r="G1601" s="858" t="s">
        <v>715</v>
      </c>
      <c r="H1601" s="858" t="s">
        <v>1727</v>
      </c>
      <c r="J1601" s="826"/>
      <c r="K1601" s="826"/>
      <c r="L1601" s="826"/>
      <c r="T1601" s="825"/>
      <c r="U1601" s="825"/>
      <c r="V1601" s="825"/>
      <c r="W1601" s="825"/>
      <c r="X1601" s="825"/>
    </row>
    <row r="1602" customFormat="false" ht="13" hidden="false" customHeight="false" outlineLevel="0" collapsed="false">
      <c r="E1602" s="135"/>
      <c r="G1602" s="858" t="s">
        <v>715</v>
      </c>
      <c r="H1602" s="858" t="s">
        <v>2209</v>
      </c>
      <c r="J1602" s="826"/>
      <c r="K1602" s="826"/>
      <c r="L1602" s="826"/>
      <c r="T1602" s="825"/>
      <c r="U1602" s="825"/>
      <c r="V1602" s="825"/>
      <c r="W1602" s="825"/>
      <c r="X1602" s="825"/>
    </row>
    <row r="1603" customFormat="false" ht="13" hidden="false" customHeight="false" outlineLevel="0" collapsed="false">
      <c r="E1603" s="135"/>
      <c r="G1603" s="858" t="s">
        <v>715</v>
      </c>
      <c r="H1603" s="858" t="s">
        <v>2210</v>
      </c>
      <c r="J1603" s="826"/>
      <c r="K1603" s="826"/>
      <c r="L1603" s="826"/>
      <c r="T1603" s="825"/>
      <c r="U1603" s="825"/>
      <c r="V1603" s="825"/>
      <c r="W1603" s="825"/>
      <c r="X1603" s="825"/>
    </row>
    <row r="1604" customFormat="false" ht="13" hidden="false" customHeight="false" outlineLevel="0" collapsed="false">
      <c r="E1604" s="135"/>
      <c r="G1604" s="858" t="s">
        <v>715</v>
      </c>
      <c r="H1604" s="858" t="s">
        <v>2211</v>
      </c>
      <c r="J1604" s="826"/>
      <c r="K1604" s="826"/>
      <c r="L1604" s="826"/>
      <c r="T1604" s="825"/>
      <c r="U1604" s="825"/>
      <c r="V1604" s="825"/>
      <c r="W1604" s="825"/>
      <c r="X1604" s="825"/>
    </row>
    <row r="1605" customFormat="false" ht="13" hidden="false" customHeight="false" outlineLevel="0" collapsed="false">
      <c r="E1605" s="135"/>
      <c r="G1605" s="858" t="s">
        <v>715</v>
      </c>
      <c r="H1605" s="858" t="s">
        <v>2212</v>
      </c>
      <c r="J1605" s="826"/>
      <c r="K1605" s="826"/>
      <c r="L1605" s="826"/>
      <c r="T1605" s="825"/>
      <c r="U1605" s="825"/>
      <c r="V1605" s="825"/>
      <c r="W1605" s="825"/>
      <c r="X1605" s="825"/>
    </row>
    <row r="1606" customFormat="false" ht="13" hidden="false" customHeight="false" outlineLevel="0" collapsed="false">
      <c r="E1606" s="135"/>
      <c r="G1606" s="858" t="s">
        <v>715</v>
      </c>
      <c r="H1606" s="858" t="s">
        <v>2213</v>
      </c>
      <c r="J1606" s="826"/>
      <c r="K1606" s="826"/>
      <c r="L1606" s="826"/>
      <c r="T1606" s="825"/>
      <c r="U1606" s="825"/>
      <c r="V1606" s="825"/>
      <c r="W1606" s="825"/>
      <c r="X1606" s="825"/>
    </row>
    <row r="1607" customFormat="false" ht="13" hidden="false" customHeight="false" outlineLevel="0" collapsed="false">
      <c r="E1607" s="135"/>
      <c r="G1607" s="858" t="s">
        <v>715</v>
      </c>
      <c r="H1607" s="858" t="s">
        <v>2214</v>
      </c>
      <c r="J1607" s="826"/>
      <c r="K1607" s="826"/>
      <c r="L1607" s="826"/>
      <c r="T1607" s="825"/>
      <c r="U1607" s="825"/>
      <c r="V1607" s="825"/>
      <c r="W1607" s="825"/>
      <c r="X1607" s="825"/>
    </row>
    <row r="1608" customFormat="false" ht="13" hidden="false" customHeight="false" outlineLevel="0" collapsed="false">
      <c r="E1608" s="135"/>
      <c r="G1608" s="858" t="s">
        <v>715</v>
      </c>
      <c r="H1608" s="858" t="s">
        <v>2215</v>
      </c>
      <c r="J1608" s="826"/>
      <c r="K1608" s="826"/>
      <c r="L1608" s="826"/>
      <c r="T1608" s="825"/>
      <c r="U1608" s="825"/>
      <c r="V1608" s="825"/>
      <c r="W1608" s="825"/>
      <c r="X1608" s="825"/>
    </row>
    <row r="1609" customFormat="false" ht="13" hidden="false" customHeight="false" outlineLevel="0" collapsed="false">
      <c r="E1609" s="135"/>
      <c r="G1609" s="858" t="s">
        <v>715</v>
      </c>
      <c r="H1609" s="858" t="s">
        <v>2216</v>
      </c>
      <c r="J1609" s="826"/>
      <c r="K1609" s="826"/>
      <c r="L1609" s="826"/>
      <c r="T1609" s="825"/>
      <c r="U1609" s="825"/>
      <c r="V1609" s="825"/>
      <c r="W1609" s="825"/>
      <c r="X1609" s="825"/>
    </row>
    <row r="1610" customFormat="false" ht="13" hidden="false" customHeight="false" outlineLevel="0" collapsed="false">
      <c r="E1610" s="135"/>
      <c r="G1610" s="858" t="s">
        <v>715</v>
      </c>
      <c r="H1610" s="858" t="s">
        <v>2217</v>
      </c>
      <c r="J1610" s="826"/>
      <c r="K1610" s="826"/>
      <c r="L1610" s="826"/>
      <c r="T1610" s="825"/>
      <c r="U1610" s="825"/>
      <c r="V1610" s="825"/>
      <c r="W1610" s="825"/>
      <c r="X1610" s="825"/>
    </row>
    <row r="1611" customFormat="false" ht="13" hidden="false" customHeight="false" outlineLevel="0" collapsed="false">
      <c r="E1611" s="135"/>
      <c r="G1611" s="858" t="s">
        <v>715</v>
      </c>
      <c r="H1611" s="858" t="s">
        <v>2218</v>
      </c>
      <c r="J1611" s="826"/>
      <c r="K1611" s="826"/>
      <c r="L1611" s="826"/>
      <c r="T1611" s="825"/>
      <c r="U1611" s="825"/>
      <c r="V1611" s="825"/>
      <c r="W1611" s="825"/>
      <c r="X1611" s="825"/>
    </row>
    <row r="1612" customFormat="false" ht="13" hidden="false" customHeight="false" outlineLevel="0" collapsed="false">
      <c r="E1612" s="135"/>
      <c r="G1612" s="858" t="s">
        <v>715</v>
      </c>
      <c r="H1612" s="858" t="s">
        <v>2219</v>
      </c>
      <c r="J1612" s="826"/>
      <c r="K1612" s="826"/>
      <c r="L1612" s="826"/>
      <c r="T1612" s="825"/>
      <c r="U1612" s="825"/>
      <c r="V1612" s="825"/>
      <c r="W1612" s="825"/>
      <c r="X1612" s="825"/>
    </row>
    <row r="1613" customFormat="false" ht="13" hidden="false" customHeight="false" outlineLevel="0" collapsed="false">
      <c r="E1613" s="135"/>
      <c r="G1613" s="858" t="s">
        <v>715</v>
      </c>
      <c r="H1613" s="858" t="s">
        <v>2220</v>
      </c>
      <c r="J1613" s="826"/>
      <c r="K1613" s="826"/>
      <c r="L1613" s="826"/>
      <c r="T1613" s="825"/>
      <c r="U1613" s="825"/>
      <c r="V1613" s="825"/>
      <c r="W1613" s="825"/>
      <c r="X1613" s="825"/>
    </row>
    <row r="1614" customFormat="false" ht="13" hidden="false" customHeight="false" outlineLevel="0" collapsed="false">
      <c r="E1614" s="135"/>
      <c r="G1614" s="858" t="s">
        <v>715</v>
      </c>
      <c r="H1614" s="858" t="s">
        <v>2221</v>
      </c>
      <c r="J1614" s="826"/>
      <c r="K1614" s="826"/>
      <c r="L1614" s="826"/>
      <c r="T1614" s="825"/>
      <c r="U1614" s="825"/>
      <c r="V1614" s="825"/>
      <c r="W1614" s="825"/>
      <c r="X1614" s="825"/>
    </row>
    <row r="1615" customFormat="false" ht="13" hidden="false" customHeight="false" outlineLevel="0" collapsed="false">
      <c r="E1615" s="135"/>
      <c r="G1615" s="858" t="s">
        <v>715</v>
      </c>
      <c r="H1615" s="858" t="s">
        <v>2222</v>
      </c>
      <c r="J1615" s="826"/>
      <c r="K1615" s="826"/>
      <c r="L1615" s="826"/>
      <c r="T1615" s="825"/>
      <c r="U1615" s="825"/>
      <c r="V1615" s="825"/>
      <c r="W1615" s="825"/>
      <c r="X1615" s="825"/>
    </row>
    <row r="1616" customFormat="false" ht="13" hidden="false" customHeight="false" outlineLevel="0" collapsed="false">
      <c r="E1616" s="135"/>
      <c r="G1616" s="858" t="s">
        <v>715</v>
      </c>
      <c r="H1616" s="858" t="s">
        <v>2223</v>
      </c>
      <c r="J1616" s="826"/>
      <c r="K1616" s="826"/>
      <c r="L1616" s="826"/>
      <c r="T1616" s="825"/>
      <c r="U1616" s="825"/>
      <c r="V1616" s="825"/>
      <c r="W1616" s="825"/>
      <c r="X1616" s="825"/>
    </row>
    <row r="1617" customFormat="false" ht="13" hidden="false" customHeight="false" outlineLevel="0" collapsed="false">
      <c r="E1617" s="135"/>
      <c r="G1617" s="858" t="s">
        <v>715</v>
      </c>
      <c r="H1617" s="858" t="s">
        <v>2224</v>
      </c>
      <c r="J1617" s="826"/>
      <c r="K1617" s="826"/>
      <c r="L1617" s="826"/>
      <c r="T1617" s="825"/>
      <c r="U1617" s="825"/>
      <c r="V1617" s="825"/>
      <c r="W1617" s="825"/>
      <c r="X1617" s="825"/>
    </row>
    <row r="1618" customFormat="false" ht="13" hidden="false" customHeight="false" outlineLevel="0" collapsed="false">
      <c r="E1618" s="135"/>
      <c r="G1618" s="858" t="s">
        <v>715</v>
      </c>
      <c r="H1618" s="858" t="s">
        <v>2225</v>
      </c>
      <c r="J1618" s="826"/>
      <c r="K1618" s="826"/>
      <c r="L1618" s="826"/>
      <c r="T1618" s="825"/>
      <c r="U1618" s="825"/>
      <c r="V1618" s="825"/>
      <c r="W1618" s="825"/>
      <c r="X1618" s="825"/>
    </row>
    <row r="1619" customFormat="false" ht="13" hidden="false" customHeight="false" outlineLevel="0" collapsed="false">
      <c r="E1619" s="135"/>
      <c r="G1619" s="858" t="s">
        <v>715</v>
      </c>
      <c r="H1619" s="858" t="s">
        <v>2226</v>
      </c>
      <c r="J1619" s="826"/>
      <c r="K1619" s="826"/>
      <c r="L1619" s="826"/>
      <c r="T1619" s="825"/>
      <c r="U1619" s="825"/>
      <c r="V1619" s="825"/>
      <c r="W1619" s="825"/>
      <c r="X1619" s="825"/>
    </row>
    <row r="1620" customFormat="false" ht="13" hidden="false" customHeight="false" outlineLevel="0" collapsed="false">
      <c r="E1620" s="135"/>
      <c r="G1620" s="858" t="s">
        <v>715</v>
      </c>
      <c r="H1620" s="858" t="s">
        <v>2227</v>
      </c>
      <c r="J1620" s="826"/>
      <c r="K1620" s="826"/>
      <c r="L1620" s="826"/>
      <c r="T1620" s="825"/>
      <c r="U1620" s="825"/>
      <c r="V1620" s="825"/>
      <c r="W1620" s="825"/>
      <c r="X1620" s="825"/>
    </row>
    <row r="1621" customFormat="false" ht="13" hidden="false" customHeight="false" outlineLevel="0" collapsed="false">
      <c r="E1621" s="135"/>
      <c r="G1621" s="858" t="s">
        <v>715</v>
      </c>
      <c r="H1621" s="858" t="s">
        <v>2228</v>
      </c>
      <c r="J1621" s="826"/>
      <c r="K1621" s="826"/>
      <c r="L1621" s="826"/>
      <c r="T1621" s="825"/>
      <c r="U1621" s="825"/>
      <c r="V1621" s="825"/>
      <c r="W1621" s="825"/>
      <c r="X1621" s="825"/>
    </row>
    <row r="1622" customFormat="false" ht="13" hidden="false" customHeight="false" outlineLevel="0" collapsed="false">
      <c r="E1622" s="135"/>
      <c r="G1622" s="858" t="s">
        <v>719</v>
      </c>
      <c r="H1622" s="858" t="s">
        <v>2229</v>
      </c>
      <c r="J1622" s="826"/>
      <c r="K1622" s="826"/>
      <c r="L1622" s="826"/>
      <c r="T1622" s="825"/>
      <c r="U1622" s="825"/>
      <c r="V1622" s="825"/>
      <c r="W1622" s="825"/>
      <c r="X1622" s="825"/>
    </row>
    <row r="1623" customFormat="false" ht="13" hidden="false" customHeight="false" outlineLevel="0" collapsed="false">
      <c r="E1623" s="135"/>
      <c r="G1623" s="858" t="s">
        <v>719</v>
      </c>
      <c r="H1623" s="858" t="s">
        <v>2230</v>
      </c>
      <c r="J1623" s="826"/>
      <c r="K1623" s="826"/>
      <c r="L1623" s="826"/>
      <c r="T1623" s="825"/>
      <c r="U1623" s="825"/>
      <c r="V1623" s="825"/>
      <c r="W1623" s="825"/>
      <c r="X1623" s="825"/>
    </row>
    <row r="1624" customFormat="false" ht="13" hidden="false" customHeight="false" outlineLevel="0" collapsed="false">
      <c r="E1624" s="135"/>
      <c r="G1624" s="858" t="s">
        <v>719</v>
      </c>
      <c r="H1624" s="858" t="s">
        <v>2231</v>
      </c>
      <c r="J1624" s="826"/>
      <c r="K1624" s="826"/>
      <c r="L1624" s="826"/>
      <c r="T1624" s="825"/>
      <c r="U1624" s="825"/>
      <c r="V1624" s="825"/>
      <c r="W1624" s="825"/>
      <c r="X1624" s="825"/>
    </row>
    <row r="1625" customFormat="false" ht="13" hidden="false" customHeight="false" outlineLevel="0" collapsed="false">
      <c r="E1625" s="135"/>
      <c r="G1625" s="858" t="s">
        <v>719</v>
      </c>
      <c r="H1625" s="858" t="s">
        <v>2232</v>
      </c>
      <c r="J1625" s="826"/>
      <c r="K1625" s="826"/>
      <c r="L1625" s="826"/>
      <c r="T1625" s="825"/>
      <c r="U1625" s="825"/>
      <c r="V1625" s="825"/>
      <c r="W1625" s="825"/>
      <c r="X1625" s="825"/>
    </row>
    <row r="1626" customFormat="false" ht="13" hidden="false" customHeight="false" outlineLevel="0" collapsed="false">
      <c r="E1626" s="135"/>
      <c r="G1626" s="858" t="s">
        <v>719</v>
      </c>
      <c r="H1626" s="858" t="s">
        <v>2233</v>
      </c>
      <c r="J1626" s="826"/>
      <c r="K1626" s="826"/>
      <c r="L1626" s="826"/>
      <c r="T1626" s="825"/>
      <c r="U1626" s="825"/>
      <c r="V1626" s="825"/>
      <c r="W1626" s="825"/>
      <c r="X1626" s="825"/>
    </row>
    <row r="1627" customFormat="false" ht="13" hidden="false" customHeight="false" outlineLevel="0" collapsed="false">
      <c r="E1627" s="135"/>
      <c r="G1627" s="858" t="s">
        <v>719</v>
      </c>
      <c r="H1627" s="858" t="s">
        <v>2234</v>
      </c>
      <c r="J1627" s="826"/>
      <c r="K1627" s="826"/>
      <c r="L1627" s="826"/>
      <c r="T1627" s="825"/>
      <c r="U1627" s="825"/>
      <c r="V1627" s="825"/>
      <c r="W1627" s="825"/>
      <c r="X1627" s="825"/>
    </row>
    <row r="1628" customFormat="false" ht="13" hidden="false" customHeight="false" outlineLevel="0" collapsed="false">
      <c r="E1628" s="135"/>
      <c r="G1628" s="858" t="s">
        <v>719</v>
      </c>
      <c r="H1628" s="858" t="s">
        <v>2235</v>
      </c>
      <c r="J1628" s="826"/>
      <c r="K1628" s="826"/>
      <c r="L1628" s="826"/>
      <c r="T1628" s="825"/>
      <c r="U1628" s="825"/>
      <c r="V1628" s="825"/>
      <c r="W1628" s="825"/>
      <c r="X1628" s="825"/>
    </row>
    <row r="1629" customFormat="false" ht="13" hidden="false" customHeight="false" outlineLevel="0" collapsed="false">
      <c r="E1629" s="135"/>
      <c r="G1629" s="858" t="s">
        <v>719</v>
      </c>
      <c r="H1629" s="858" t="s">
        <v>2236</v>
      </c>
      <c r="J1629" s="826"/>
      <c r="K1629" s="826"/>
      <c r="L1629" s="826"/>
      <c r="T1629" s="825"/>
      <c r="U1629" s="825"/>
      <c r="V1629" s="825"/>
      <c r="W1629" s="825"/>
      <c r="X1629" s="825"/>
    </row>
    <row r="1630" customFormat="false" ht="13" hidden="false" customHeight="false" outlineLevel="0" collapsed="false">
      <c r="E1630" s="135"/>
      <c r="G1630" s="858" t="s">
        <v>719</v>
      </c>
      <c r="H1630" s="858" t="s">
        <v>2237</v>
      </c>
      <c r="J1630" s="826"/>
      <c r="K1630" s="826"/>
      <c r="L1630" s="826"/>
      <c r="T1630" s="825"/>
      <c r="U1630" s="825"/>
      <c r="V1630" s="825"/>
      <c r="W1630" s="825"/>
      <c r="X1630" s="825"/>
    </row>
    <row r="1631" customFormat="false" ht="13" hidden="false" customHeight="false" outlineLevel="0" collapsed="false">
      <c r="E1631" s="135"/>
      <c r="G1631" s="858" t="s">
        <v>719</v>
      </c>
      <c r="H1631" s="858" t="s">
        <v>2238</v>
      </c>
      <c r="J1631" s="826"/>
      <c r="K1631" s="826"/>
      <c r="L1631" s="826"/>
      <c r="T1631" s="825"/>
      <c r="U1631" s="825"/>
      <c r="V1631" s="825"/>
      <c r="W1631" s="825"/>
      <c r="X1631" s="825"/>
    </row>
    <row r="1632" customFormat="false" ht="13" hidden="false" customHeight="false" outlineLevel="0" collapsed="false">
      <c r="E1632" s="135"/>
      <c r="G1632" s="858" t="s">
        <v>719</v>
      </c>
      <c r="H1632" s="858" t="s">
        <v>2239</v>
      </c>
      <c r="J1632" s="826"/>
      <c r="K1632" s="826"/>
      <c r="L1632" s="826"/>
      <c r="T1632" s="825"/>
      <c r="U1632" s="825"/>
      <c r="V1632" s="825"/>
      <c r="W1632" s="825"/>
      <c r="X1632" s="825"/>
    </row>
    <row r="1633" customFormat="false" ht="13" hidden="false" customHeight="false" outlineLevel="0" collapsed="false">
      <c r="E1633" s="135"/>
      <c r="G1633" s="858" t="s">
        <v>719</v>
      </c>
      <c r="H1633" s="858" t="s">
        <v>2240</v>
      </c>
      <c r="J1633" s="826"/>
      <c r="K1633" s="826"/>
      <c r="L1633" s="826"/>
      <c r="T1633" s="825"/>
      <c r="U1633" s="825"/>
      <c r="V1633" s="825"/>
      <c r="W1633" s="825"/>
      <c r="X1633" s="825"/>
    </row>
    <row r="1634" customFormat="false" ht="13" hidden="false" customHeight="false" outlineLevel="0" collapsed="false">
      <c r="E1634" s="135"/>
      <c r="G1634" s="858" t="s">
        <v>719</v>
      </c>
      <c r="H1634" s="858" t="s">
        <v>2241</v>
      </c>
      <c r="J1634" s="826"/>
      <c r="K1634" s="826"/>
      <c r="L1634" s="826"/>
      <c r="T1634" s="825"/>
      <c r="U1634" s="825"/>
      <c r="V1634" s="825"/>
      <c r="W1634" s="825"/>
      <c r="X1634" s="825"/>
    </row>
    <row r="1635" customFormat="false" ht="13" hidden="false" customHeight="false" outlineLevel="0" collapsed="false">
      <c r="E1635" s="135"/>
      <c r="G1635" s="858" t="s">
        <v>719</v>
      </c>
      <c r="H1635" s="858" t="s">
        <v>2242</v>
      </c>
      <c r="J1635" s="826"/>
      <c r="K1635" s="826"/>
      <c r="L1635" s="826"/>
      <c r="T1635" s="825"/>
      <c r="U1635" s="825"/>
      <c r="V1635" s="825"/>
      <c r="W1635" s="825"/>
      <c r="X1635" s="825"/>
    </row>
    <row r="1636" customFormat="false" ht="13" hidden="false" customHeight="false" outlineLevel="0" collapsed="false">
      <c r="E1636" s="135"/>
      <c r="G1636" s="858" t="s">
        <v>719</v>
      </c>
      <c r="H1636" s="858" t="s">
        <v>2243</v>
      </c>
      <c r="J1636" s="826"/>
      <c r="K1636" s="826"/>
      <c r="L1636" s="826"/>
      <c r="T1636" s="825"/>
      <c r="U1636" s="825"/>
      <c r="V1636" s="825"/>
      <c r="W1636" s="825"/>
      <c r="X1636" s="825"/>
    </row>
    <row r="1637" customFormat="false" ht="13" hidden="false" customHeight="false" outlineLevel="0" collapsed="false">
      <c r="E1637" s="135"/>
      <c r="G1637" s="858" t="s">
        <v>719</v>
      </c>
      <c r="H1637" s="858" t="s">
        <v>2244</v>
      </c>
      <c r="J1637" s="826"/>
      <c r="K1637" s="826"/>
      <c r="L1637" s="826"/>
      <c r="T1637" s="825"/>
      <c r="U1637" s="825"/>
      <c r="V1637" s="825"/>
      <c r="W1637" s="825"/>
      <c r="X1637" s="825"/>
    </row>
    <row r="1638" customFormat="false" ht="13" hidden="false" customHeight="false" outlineLevel="0" collapsed="false">
      <c r="E1638" s="135"/>
      <c r="G1638" s="858" t="s">
        <v>719</v>
      </c>
      <c r="H1638" s="858" t="s">
        <v>2245</v>
      </c>
      <c r="J1638" s="826"/>
      <c r="K1638" s="826"/>
      <c r="L1638" s="826"/>
      <c r="T1638" s="825"/>
      <c r="U1638" s="825"/>
      <c r="V1638" s="825"/>
      <c r="W1638" s="825"/>
      <c r="X1638" s="825"/>
    </row>
    <row r="1639" customFormat="false" ht="13" hidden="false" customHeight="false" outlineLevel="0" collapsed="false">
      <c r="E1639" s="135"/>
      <c r="G1639" s="858" t="s">
        <v>719</v>
      </c>
      <c r="H1639" s="858" t="s">
        <v>2246</v>
      </c>
      <c r="J1639" s="826"/>
      <c r="K1639" s="826"/>
      <c r="L1639" s="826"/>
      <c r="T1639" s="825"/>
      <c r="U1639" s="825"/>
      <c r="V1639" s="825"/>
      <c r="W1639" s="825"/>
      <c r="X1639" s="825"/>
    </row>
    <row r="1640" customFormat="false" ht="13" hidden="false" customHeight="false" outlineLevel="0" collapsed="false">
      <c r="E1640" s="135"/>
      <c r="G1640" s="858" t="s">
        <v>722</v>
      </c>
      <c r="H1640" s="858" t="s">
        <v>2247</v>
      </c>
      <c r="J1640" s="826"/>
      <c r="K1640" s="826"/>
      <c r="L1640" s="826"/>
      <c r="T1640" s="825"/>
      <c r="U1640" s="825"/>
      <c r="V1640" s="825"/>
      <c r="W1640" s="825"/>
      <c r="X1640" s="825"/>
    </row>
    <row r="1641" customFormat="false" ht="13" hidden="false" customHeight="false" outlineLevel="0" collapsed="false">
      <c r="E1641" s="135"/>
      <c r="G1641" s="858" t="s">
        <v>722</v>
      </c>
      <c r="H1641" s="858" t="s">
        <v>2248</v>
      </c>
      <c r="J1641" s="826"/>
      <c r="K1641" s="826"/>
      <c r="L1641" s="826"/>
      <c r="T1641" s="825"/>
      <c r="U1641" s="825"/>
      <c r="V1641" s="825"/>
      <c r="W1641" s="825"/>
      <c r="X1641" s="825"/>
    </row>
    <row r="1642" customFormat="false" ht="13" hidden="false" customHeight="false" outlineLevel="0" collapsed="false">
      <c r="E1642" s="135"/>
      <c r="G1642" s="858" t="s">
        <v>722</v>
      </c>
      <c r="H1642" s="858" t="s">
        <v>2249</v>
      </c>
      <c r="J1642" s="826"/>
      <c r="K1642" s="826"/>
      <c r="L1642" s="826"/>
      <c r="T1642" s="825"/>
      <c r="U1642" s="825"/>
      <c r="V1642" s="825"/>
      <c r="W1642" s="825"/>
      <c r="X1642" s="825"/>
    </row>
    <row r="1643" customFormat="false" ht="13" hidden="false" customHeight="false" outlineLevel="0" collapsed="false">
      <c r="E1643" s="135"/>
      <c r="G1643" s="858" t="s">
        <v>722</v>
      </c>
      <c r="H1643" s="858" t="s">
        <v>2250</v>
      </c>
      <c r="J1643" s="826"/>
      <c r="K1643" s="826"/>
      <c r="L1643" s="826"/>
      <c r="T1643" s="825"/>
      <c r="U1643" s="825"/>
      <c r="V1643" s="825"/>
      <c r="W1643" s="825"/>
      <c r="X1643" s="825"/>
    </row>
    <row r="1644" customFormat="false" ht="13" hidden="false" customHeight="false" outlineLevel="0" collapsed="false">
      <c r="E1644" s="135"/>
      <c r="G1644" s="858" t="s">
        <v>722</v>
      </c>
      <c r="H1644" s="858" t="s">
        <v>2251</v>
      </c>
      <c r="J1644" s="826"/>
      <c r="K1644" s="826"/>
      <c r="L1644" s="826"/>
      <c r="T1644" s="825"/>
      <c r="U1644" s="825"/>
      <c r="V1644" s="825"/>
      <c r="W1644" s="825"/>
      <c r="X1644" s="825"/>
    </row>
    <row r="1645" customFormat="false" ht="13" hidden="false" customHeight="false" outlineLevel="0" collapsed="false">
      <c r="E1645" s="135"/>
      <c r="G1645" s="858" t="s">
        <v>722</v>
      </c>
      <c r="H1645" s="858" t="s">
        <v>2252</v>
      </c>
      <c r="J1645" s="826"/>
      <c r="K1645" s="826"/>
      <c r="L1645" s="826"/>
      <c r="T1645" s="825"/>
      <c r="U1645" s="825"/>
      <c r="V1645" s="825"/>
      <c r="W1645" s="825"/>
      <c r="X1645" s="825"/>
    </row>
    <row r="1646" customFormat="false" ht="13" hidden="false" customHeight="false" outlineLevel="0" collapsed="false">
      <c r="E1646" s="135"/>
      <c r="G1646" s="858" t="s">
        <v>722</v>
      </c>
      <c r="H1646" s="858" t="s">
        <v>2253</v>
      </c>
      <c r="J1646" s="826"/>
      <c r="K1646" s="826"/>
      <c r="L1646" s="826"/>
      <c r="T1646" s="825"/>
      <c r="U1646" s="825"/>
      <c r="V1646" s="825"/>
      <c r="W1646" s="825"/>
      <c r="X1646" s="825"/>
    </row>
    <row r="1647" customFormat="false" ht="13" hidden="false" customHeight="false" outlineLevel="0" collapsed="false">
      <c r="E1647" s="135"/>
      <c r="G1647" s="858" t="s">
        <v>722</v>
      </c>
      <c r="H1647" s="858" t="s">
        <v>2254</v>
      </c>
      <c r="J1647" s="826"/>
      <c r="K1647" s="826"/>
      <c r="L1647" s="826"/>
      <c r="T1647" s="825"/>
      <c r="U1647" s="825"/>
      <c r="V1647" s="825"/>
      <c r="W1647" s="825"/>
      <c r="X1647" s="825"/>
    </row>
    <row r="1648" customFormat="false" ht="13" hidden="false" customHeight="false" outlineLevel="0" collapsed="false">
      <c r="E1648" s="135"/>
      <c r="G1648" s="858" t="s">
        <v>722</v>
      </c>
      <c r="H1648" s="858" t="s">
        <v>2255</v>
      </c>
      <c r="J1648" s="826"/>
      <c r="K1648" s="826"/>
      <c r="L1648" s="826"/>
      <c r="T1648" s="825"/>
      <c r="U1648" s="825"/>
      <c r="V1648" s="825"/>
      <c r="W1648" s="825"/>
      <c r="X1648" s="825"/>
    </row>
    <row r="1649" customFormat="false" ht="13" hidden="false" customHeight="false" outlineLevel="0" collapsed="false">
      <c r="E1649" s="135"/>
      <c r="G1649" s="858" t="s">
        <v>722</v>
      </c>
      <c r="H1649" s="858" t="s">
        <v>2256</v>
      </c>
      <c r="J1649" s="826"/>
      <c r="K1649" s="826"/>
      <c r="L1649" s="826"/>
      <c r="T1649" s="825"/>
      <c r="U1649" s="825"/>
      <c r="V1649" s="825"/>
      <c r="W1649" s="825"/>
      <c r="X1649" s="825"/>
    </row>
    <row r="1650" customFormat="false" ht="13" hidden="false" customHeight="false" outlineLevel="0" collapsed="false">
      <c r="E1650" s="135"/>
      <c r="G1650" s="858" t="s">
        <v>722</v>
      </c>
      <c r="H1650" s="858" t="s">
        <v>2257</v>
      </c>
      <c r="J1650" s="826"/>
      <c r="K1650" s="826"/>
      <c r="L1650" s="826"/>
      <c r="T1650" s="825"/>
      <c r="U1650" s="825"/>
      <c r="V1650" s="825"/>
      <c r="W1650" s="825"/>
      <c r="X1650" s="825"/>
    </row>
    <row r="1651" customFormat="false" ht="13" hidden="false" customHeight="false" outlineLevel="0" collapsed="false">
      <c r="E1651" s="135"/>
      <c r="G1651" s="858" t="s">
        <v>722</v>
      </c>
      <c r="H1651" s="858" t="s">
        <v>2258</v>
      </c>
      <c r="J1651" s="826"/>
      <c r="K1651" s="826"/>
      <c r="L1651" s="826"/>
      <c r="T1651" s="825"/>
      <c r="U1651" s="825"/>
      <c r="V1651" s="825"/>
      <c r="W1651" s="825"/>
      <c r="X1651" s="825"/>
    </row>
    <row r="1652" customFormat="false" ht="13" hidden="false" customHeight="false" outlineLevel="0" collapsed="false">
      <c r="E1652" s="135"/>
      <c r="G1652" s="858" t="s">
        <v>722</v>
      </c>
      <c r="H1652" s="858" t="s">
        <v>2259</v>
      </c>
      <c r="J1652" s="826"/>
      <c r="K1652" s="826"/>
      <c r="L1652" s="826"/>
      <c r="T1652" s="825"/>
      <c r="U1652" s="825"/>
      <c r="V1652" s="825"/>
      <c r="W1652" s="825"/>
      <c r="X1652" s="825"/>
    </row>
    <row r="1653" customFormat="false" ht="13" hidden="false" customHeight="false" outlineLevel="0" collapsed="false">
      <c r="E1653" s="135"/>
      <c r="G1653" s="858" t="s">
        <v>722</v>
      </c>
      <c r="H1653" s="858" t="s">
        <v>2260</v>
      </c>
      <c r="J1653" s="826"/>
      <c r="K1653" s="826"/>
      <c r="L1653" s="826"/>
      <c r="T1653" s="825"/>
      <c r="U1653" s="825"/>
      <c r="V1653" s="825"/>
      <c r="W1653" s="825"/>
      <c r="X1653" s="825"/>
    </row>
    <row r="1654" customFormat="false" ht="13" hidden="false" customHeight="false" outlineLevel="0" collapsed="false">
      <c r="E1654" s="135"/>
      <c r="G1654" s="858" t="s">
        <v>722</v>
      </c>
      <c r="H1654" s="858" t="s">
        <v>2261</v>
      </c>
      <c r="J1654" s="826"/>
      <c r="K1654" s="826"/>
      <c r="L1654" s="826"/>
      <c r="T1654" s="825"/>
      <c r="U1654" s="825"/>
      <c r="V1654" s="825"/>
      <c r="W1654" s="825"/>
      <c r="X1654" s="825"/>
    </row>
    <row r="1655" customFormat="false" ht="13" hidden="false" customHeight="false" outlineLevel="0" collapsed="false">
      <c r="E1655" s="135"/>
      <c r="G1655" s="858" t="s">
        <v>722</v>
      </c>
      <c r="H1655" s="858" t="s">
        <v>2262</v>
      </c>
      <c r="J1655" s="826"/>
      <c r="K1655" s="826"/>
      <c r="L1655" s="826"/>
      <c r="T1655" s="825"/>
      <c r="U1655" s="825"/>
      <c r="V1655" s="825"/>
      <c r="W1655" s="825"/>
      <c r="X1655" s="825"/>
    </row>
    <row r="1656" customFormat="false" ht="13" hidden="false" customHeight="false" outlineLevel="0" collapsed="false">
      <c r="E1656" s="135"/>
      <c r="G1656" s="858" t="s">
        <v>722</v>
      </c>
      <c r="H1656" s="858" t="s">
        <v>2263</v>
      </c>
      <c r="J1656" s="826"/>
      <c r="K1656" s="826"/>
      <c r="L1656" s="826"/>
      <c r="T1656" s="825"/>
      <c r="U1656" s="825"/>
      <c r="V1656" s="825"/>
      <c r="W1656" s="825"/>
      <c r="X1656" s="825"/>
    </row>
    <row r="1657" customFormat="false" ht="13" hidden="false" customHeight="false" outlineLevel="0" collapsed="false">
      <c r="E1657" s="135"/>
      <c r="G1657" s="858" t="s">
        <v>722</v>
      </c>
      <c r="H1657" s="858" t="s">
        <v>2264</v>
      </c>
      <c r="J1657" s="826"/>
      <c r="K1657" s="826"/>
      <c r="L1657" s="826"/>
      <c r="T1657" s="825"/>
      <c r="U1657" s="825"/>
      <c r="V1657" s="825"/>
      <c r="W1657" s="825"/>
      <c r="X1657" s="825"/>
    </row>
    <row r="1658" customFormat="false" ht="13" hidden="false" customHeight="false" outlineLevel="0" collapsed="false">
      <c r="E1658" s="135"/>
      <c r="G1658" s="858" t="s">
        <v>722</v>
      </c>
      <c r="H1658" s="858" t="s">
        <v>2265</v>
      </c>
      <c r="J1658" s="826"/>
      <c r="K1658" s="826"/>
      <c r="L1658" s="826"/>
      <c r="T1658" s="825"/>
      <c r="U1658" s="825"/>
      <c r="V1658" s="825"/>
      <c r="W1658" s="825"/>
      <c r="X1658" s="825"/>
    </row>
    <row r="1659" customFormat="false" ht="13" hidden="false" customHeight="false" outlineLevel="0" collapsed="false">
      <c r="E1659" s="135"/>
      <c r="G1659" s="858" t="s">
        <v>722</v>
      </c>
      <c r="H1659" s="858" t="s">
        <v>2266</v>
      </c>
      <c r="J1659" s="826"/>
      <c r="K1659" s="826"/>
      <c r="L1659" s="826"/>
      <c r="T1659" s="825"/>
      <c r="U1659" s="825"/>
      <c r="V1659" s="825"/>
      <c r="W1659" s="825"/>
      <c r="X1659" s="825"/>
    </row>
    <row r="1660" customFormat="false" ht="13" hidden="false" customHeight="false" outlineLevel="0" collapsed="false">
      <c r="E1660" s="135"/>
      <c r="G1660" s="858" t="s">
        <v>722</v>
      </c>
      <c r="H1660" s="858" t="s">
        <v>2267</v>
      </c>
      <c r="J1660" s="826"/>
      <c r="K1660" s="826"/>
      <c r="L1660" s="826"/>
      <c r="T1660" s="825"/>
      <c r="U1660" s="825"/>
      <c r="V1660" s="825"/>
      <c r="W1660" s="825"/>
      <c r="X1660" s="825"/>
    </row>
    <row r="1661" customFormat="false" ht="13" hidden="false" customHeight="false" outlineLevel="0" collapsed="false">
      <c r="E1661" s="135"/>
      <c r="G1661" s="858" t="s">
        <v>722</v>
      </c>
      <c r="H1661" s="858" t="s">
        <v>2268</v>
      </c>
      <c r="J1661" s="826"/>
      <c r="K1661" s="826"/>
      <c r="L1661" s="826"/>
      <c r="T1661" s="825"/>
      <c r="U1661" s="825"/>
      <c r="V1661" s="825"/>
      <c r="W1661" s="825"/>
      <c r="X1661" s="825"/>
    </row>
    <row r="1662" customFormat="false" ht="13" hidden="false" customHeight="false" outlineLevel="0" collapsed="false">
      <c r="E1662" s="135"/>
      <c r="G1662" s="858" t="s">
        <v>722</v>
      </c>
      <c r="H1662" s="858" t="s">
        <v>1267</v>
      </c>
      <c r="J1662" s="826"/>
      <c r="K1662" s="826"/>
      <c r="L1662" s="826"/>
      <c r="T1662" s="825"/>
      <c r="U1662" s="825"/>
      <c r="V1662" s="825"/>
      <c r="W1662" s="825"/>
      <c r="X1662" s="825"/>
    </row>
    <row r="1663" customFormat="false" ht="13" hidden="false" customHeight="false" outlineLevel="0" collapsed="false">
      <c r="E1663" s="135"/>
      <c r="G1663" s="858" t="s">
        <v>722</v>
      </c>
      <c r="H1663" s="858" t="s">
        <v>2269</v>
      </c>
      <c r="J1663" s="826"/>
      <c r="K1663" s="826"/>
      <c r="L1663" s="826"/>
      <c r="T1663" s="825"/>
      <c r="U1663" s="825"/>
      <c r="V1663" s="825"/>
      <c r="W1663" s="825"/>
      <c r="X1663" s="825"/>
    </row>
    <row r="1664" customFormat="false" ht="13" hidden="false" customHeight="false" outlineLevel="0" collapsed="false">
      <c r="E1664" s="135"/>
      <c r="G1664" s="858" t="s">
        <v>722</v>
      </c>
      <c r="H1664" s="858" t="s">
        <v>2270</v>
      </c>
      <c r="J1664" s="826"/>
      <c r="K1664" s="826"/>
      <c r="L1664" s="826"/>
      <c r="T1664" s="825"/>
      <c r="U1664" s="825"/>
      <c r="V1664" s="825"/>
      <c r="W1664" s="825"/>
      <c r="X1664" s="825"/>
    </row>
    <row r="1665" customFormat="false" ht="13" hidden="false" customHeight="false" outlineLevel="0" collapsed="false">
      <c r="E1665" s="135"/>
      <c r="G1665" s="858" t="s">
        <v>722</v>
      </c>
      <c r="H1665" s="858" t="s">
        <v>2271</v>
      </c>
      <c r="J1665" s="826"/>
      <c r="K1665" s="826"/>
      <c r="L1665" s="826"/>
      <c r="T1665" s="825"/>
      <c r="U1665" s="825"/>
      <c r="V1665" s="825"/>
      <c r="W1665" s="825"/>
      <c r="X1665" s="825"/>
    </row>
    <row r="1666" customFormat="false" ht="13" hidden="false" customHeight="false" outlineLevel="0" collapsed="false">
      <c r="E1666" s="135"/>
      <c r="G1666" s="858" t="s">
        <v>725</v>
      </c>
      <c r="H1666" s="858" t="s">
        <v>2272</v>
      </c>
      <c r="J1666" s="826"/>
      <c r="K1666" s="826"/>
      <c r="L1666" s="826"/>
      <c r="T1666" s="825"/>
      <c r="U1666" s="825"/>
      <c r="V1666" s="825"/>
      <c r="W1666" s="825"/>
      <c r="X1666" s="825"/>
    </row>
    <row r="1667" customFormat="false" ht="13" hidden="false" customHeight="false" outlineLevel="0" collapsed="false">
      <c r="E1667" s="135"/>
      <c r="G1667" s="858" t="s">
        <v>725</v>
      </c>
      <c r="H1667" s="858" t="s">
        <v>2273</v>
      </c>
      <c r="J1667" s="826"/>
      <c r="K1667" s="826"/>
      <c r="L1667" s="826"/>
      <c r="T1667" s="825"/>
      <c r="U1667" s="825"/>
      <c r="V1667" s="825"/>
      <c r="W1667" s="825"/>
      <c r="X1667" s="825"/>
    </row>
    <row r="1668" customFormat="false" ht="13" hidden="false" customHeight="false" outlineLevel="0" collapsed="false">
      <c r="E1668" s="135"/>
      <c r="G1668" s="858" t="s">
        <v>725</v>
      </c>
      <c r="H1668" s="858" t="s">
        <v>2274</v>
      </c>
      <c r="J1668" s="826"/>
      <c r="K1668" s="826"/>
      <c r="L1668" s="826"/>
      <c r="T1668" s="825"/>
      <c r="U1668" s="825"/>
      <c r="V1668" s="825"/>
      <c r="W1668" s="825"/>
      <c r="X1668" s="825"/>
    </row>
    <row r="1669" customFormat="false" ht="13" hidden="false" customHeight="false" outlineLevel="0" collapsed="false">
      <c r="E1669" s="135"/>
      <c r="G1669" s="858" t="s">
        <v>725</v>
      </c>
      <c r="H1669" s="858" t="s">
        <v>2275</v>
      </c>
      <c r="J1669" s="826"/>
      <c r="K1669" s="826"/>
      <c r="L1669" s="826"/>
      <c r="T1669" s="825"/>
      <c r="U1669" s="825"/>
      <c r="V1669" s="825"/>
      <c r="W1669" s="825"/>
      <c r="X1669" s="825"/>
    </row>
    <row r="1670" customFormat="false" ht="13" hidden="false" customHeight="false" outlineLevel="0" collapsed="false">
      <c r="E1670" s="135"/>
      <c r="G1670" s="858" t="s">
        <v>725</v>
      </c>
      <c r="H1670" s="858" t="s">
        <v>2276</v>
      </c>
      <c r="J1670" s="826"/>
      <c r="K1670" s="826"/>
      <c r="L1670" s="826"/>
      <c r="T1670" s="825"/>
      <c r="U1670" s="825"/>
      <c r="V1670" s="825"/>
      <c r="W1670" s="825"/>
      <c r="X1670" s="825"/>
    </row>
    <row r="1671" customFormat="false" ht="13" hidden="false" customHeight="false" outlineLevel="0" collapsed="false">
      <c r="E1671" s="135"/>
      <c r="G1671" s="858" t="s">
        <v>725</v>
      </c>
      <c r="H1671" s="858" t="s">
        <v>2277</v>
      </c>
      <c r="J1671" s="826"/>
      <c r="K1671" s="826"/>
      <c r="L1671" s="826"/>
      <c r="T1671" s="825"/>
      <c r="U1671" s="825"/>
      <c r="V1671" s="825"/>
      <c r="W1671" s="825"/>
      <c r="X1671" s="825"/>
    </row>
    <row r="1672" customFormat="false" ht="13" hidden="false" customHeight="false" outlineLevel="0" collapsed="false">
      <c r="E1672" s="135"/>
      <c r="G1672" s="858" t="s">
        <v>725</v>
      </c>
      <c r="H1672" s="858" t="s">
        <v>2278</v>
      </c>
      <c r="J1672" s="826"/>
      <c r="K1672" s="826"/>
      <c r="L1672" s="826"/>
      <c r="T1672" s="825"/>
      <c r="U1672" s="825"/>
      <c r="V1672" s="825"/>
      <c r="W1672" s="825"/>
      <c r="X1672" s="825"/>
    </row>
    <row r="1673" customFormat="false" ht="13" hidden="false" customHeight="false" outlineLevel="0" collapsed="false">
      <c r="E1673" s="135"/>
      <c r="G1673" s="858" t="s">
        <v>725</v>
      </c>
      <c r="H1673" s="858" t="s">
        <v>2279</v>
      </c>
      <c r="J1673" s="826"/>
      <c r="K1673" s="826"/>
      <c r="L1673" s="826"/>
      <c r="T1673" s="825"/>
      <c r="U1673" s="825"/>
      <c r="V1673" s="825"/>
      <c r="W1673" s="825"/>
      <c r="X1673" s="825"/>
    </row>
    <row r="1674" customFormat="false" ht="13" hidden="false" customHeight="false" outlineLevel="0" collapsed="false">
      <c r="E1674" s="135"/>
      <c r="G1674" s="858" t="s">
        <v>725</v>
      </c>
      <c r="H1674" s="858" t="s">
        <v>2280</v>
      </c>
      <c r="J1674" s="826"/>
      <c r="K1674" s="826"/>
      <c r="L1674" s="826"/>
      <c r="T1674" s="825"/>
      <c r="U1674" s="825"/>
      <c r="V1674" s="825"/>
      <c r="W1674" s="825"/>
      <c r="X1674" s="825"/>
    </row>
    <row r="1675" customFormat="false" ht="13" hidden="false" customHeight="false" outlineLevel="0" collapsed="false">
      <c r="E1675" s="135"/>
      <c r="G1675" s="858" t="s">
        <v>725</v>
      </c>
      <c r="H1675" s="858" t="s">
        <v>2281</v>
      </c>
      <c r="J1675" s="826"/>
      <c r="K1675" s="826"/>
      <c r="L1675" s="826"/>
      <c r="T1675" s="825"/>
      <c r="U1675" s="825"/>
      <c r="V1675" s="825"/>
      <c r="W1675" s="825"/>
      <c r="X1675" s="825"/>
    </row>
    <row r="1676" customFormat="false" ht="13" hidden="false" customHeight="false" outlineLevel="0" collapsed="false">
      <c r="E1676" s="135"/>
      <c r="G1676" s="858" t="s">
        <v>725</v>
      </c>
      <c r="H1676" s="858" t="s">
        <v>2282</v>
      </c>
      <c r="J1676" s="826"/>
      <c r="K1676" s="826"/>
      <c r="L1676" s="826"/>
      <c r="T1676" s="825"/>
      <c r="U1676" s="825"/>
      <c r="V1676" s="825"/>
      <c r="W1676" s="825"/>
      <c r="X1676" s="825"/>
    </row>
    <row r="1677" customFormat="false" ht="13" hidden="false" customHeight="false" outlineLevel="0" collapsed="false">
      <c r="E1677" s="135"/>
      <c r="G1677" s="858" t="s">
        <v>725</v>
      </c>
      <c r="H1677" s="858" t="s">
        <v>2283</v>
      </c>
      <c r="J1677" s="826"/>
      <c r="K1677" s="826"/>
      <c r="L1677" s="826"/>
      <c r="T1677" s="825"/>
      <c r="U1677" s="825"/>
      <c r="V1677" s="825"/>
      <c r="W1677" s="825"/>
      <c r="X1677" s="825"/>
    </row>
    <row r="1678" customFormat="false" ht="13" hidden="false" customHeight="false" outlineLevel="0" collapsed="false">
      <c r="E1678" s="135"/>
      <c r="G1678" s="858" t="s">
        <v>725</v>
      </c>
      <c r="H1678" s="858" t="s">
        <v>2284</v>
      </c>
      <c r="J1678" s="826"/>
      <c r="K1678" s="826"/>
      <c r="L1678" s="826"/>
      <c r="T1678" s="825"/>
      <c r="U1678" s="825"/>
      <c r="V1678" s="825"/>
      <c r="W1678" s="825"/>
      <c r="X1678" s="825"/>
    </row>
    <row r="1679" customFormat="false" ht="13" hidden="false" customHeight="false" outlineLevel="0" collapsed="false">
      <c r="E1679" s="135"/>
      <c r="G1679" s="858" t="s">
        <v>725</v>
      </c>
      <c r="H1679" s="858" t="s">
        <v>2285</v>
      </c>
      <c r="J1679" s="826"/>
      <c r="K1679" s="826"/>
      <c r="L1679" s="826"/>
      <c r="T1679" s="825"/>
      <c r="U1679" s="825"/>
      <c r="V1679" s="825"/>
      <c r="W1679" s="825"/>
      <c r="X1679" s="825"/>
    </row>
    <row r="1680" customFormat="false" ht="13" hidden="false" customHeight="false" outlineLevel="0" collapsed="false">
      <c r="E1680" s="135"/>
      <c r="G1680" s="858" t="s">
        <v>725</v>
      </c>
      <c r="H1680" s="858" t="s">
        <v>2286</v>
      </c>
      <c r="J1680" s="826"/>
      <c r="K1680" s="826"/>
      <c r="L1680" s="826"/>
      <c r="T1680" s="825"/>
      <c r="U1680" s="825"/>
      <c r="V1680" s="825"/>
      <c r="W1680" s="825"/>
      <c r="X1680" s="825"/>
    </row>
    <row r="1681" customFormat="false" ht="13" hidden="false" customHeight="false" outlineLevel="0" collapsed="false">
      <c r="E1681" s="135"/>
      <c r="G1681" s="858" t="s">
        <v>725</v>
      </c>
      <c r="H1681" s="858" t="s">
        <v>2287</v>
      </c>
      <c r="J1681" s="826"/>
      <c r="K1681" s="826"/>
      <c r="L1681" s="826"/>
      <c r="T1681" s="825"/>
      <c r="U1681" s="825"/>
      <c r="V1681" s="825"/>
      <c r="W1681" s="825"/>
      <c r="X1681" s="825"/>
    </row>
    <row r="1682" customFormat="false" ht="13" hidden="false" customHeight="false" outlineLevel="0" collapsed="false">
      <c r="E1682" s="135"/>
      <c r="G1682" s="858" t="s">
        <v>725</v>
      </c>
      <c r="H1682" s="858" t="s">
        <v>2288</v>
      </c>
      <c r="J1682" s="826"/>
      <c r="K1682" s="826"/>
      <c r="L1682" s="826"/>
      <c r="T1682" s="825"/>
      <c r="U1682" s="825"/>
      <c r="V1682" s="825"/>
      <c r="W1682" s="825"/>
      <c r="X1682" s="825"/>
    </row>
    <row r="1683" customFormat="false" ht="13" hidden="false" customHeight="false" outlineLevel="0" collapsed="false">
      <c r="E1683" s="135"/>
      <c r="G1683" s="858" t="s">
        <v>725</v>
      </c>
      <c r="H1683" s="858" t="s">
        <v>2289</v>
      </c>
      <c r="J1683" s="826"/>
      <c r="K1683" s="826"/>
      <c r="L1683" s="826"/>
      <c r="T1683" s="825"/>
      <c r="U1683" s="825"/>
      <c r="V1683" s="825"/>
      <c r="W1683" s="825"/>
      <c r="X1683" s="825"/>
    </row>
    <row r="1684" customFormat="false" ht="13" hidden="false" customHeight="false" outlineLevel="0" collapsed="false">
      <c r="E1684" s="135"/>
      <c r="G1684" s="858" t="s">
        <v>725</v>
      </c>
      <c r="H1684" s="858" t="s">
        <v>2290</v>
      </c>
      <c r="J1684" s="826"/>
      <c r="K1684" s="826"/>
      <c r="L1684" s="826"/>
      <c r="T1684" s="825"/>
      <c r="U1684" s="825"/>
      <c r="V1684" s="825"/>
      <c r="W1684" s="825"/>
      <c r="X1684" s="825"/>
    </row>
    <row r="1685" customFormat="false" ht="13" hidden="false" customHeight="false" outlineLevel="0" collapsed="false">
      <c r="E1685" s="135"/>
      <c r="G1685" s="858" t="s">
        <v>725</v>
      </c>
      <c r="H1685" s="858" t="s">
        <v>2291</v>
      </c>
      <c r="J1685" s="826"/>
      <c r="K1685" s="826"/>
      <c r="L1685" s="826"/>
      <c r="T1685" s="825"/>
      <c r="U1685" s="825"/>
      <c r="V1685" s="825"/>
      <c r="W1685" s="825"/>
      <c r="X1685" s="825"/>
    </row>
    <row r="1686" customFormat="false" ht="13" hidden="false" customHeight="false" outlineLevel="0" collapsed="false">
      <c r="E1686" s="135"/>
      <c r="G1686" s="858" t="s">
        <v>725</v>
      </c>
      <c r="H1686" s="858" t="s">
        <v>2292</v>
      </c>
      <c r="J1686" s="826"/>
      <c r="K1686" s="826"/>
      <c r="L1686" s="826"/>
      <c r="T1686" s="825"/>
      <c r="U1686" s="825"/>
      <c r="V1686" s="825"/>
      <c r="W1686" s="825"/>
      <c r="X1686" s="825"/>
    </row>
    <row r="1687" customFormat="false" ht="13" hidden="false" customHeight="false" outlineLevel="0" collapsed="false">
      <c r="E1687" s="135"/>
      <c r="G1687" s="858" t="s">
        <v>725</v>
      </c>
      <c r="H1687" s="858" t="s">
        <v>2293</v>
      </c>
      <c r="J1687" s="826"/>
      <c r="K1687" s="826"/>
      <c r="L1687" s="826"/>
      <c r="T1687" s="825"/>
      <c r="U1687" s="825"/>
      <c r="V1687" s="825"/>
      <c r="W1687" s="825"/>
      <c r="X1687" s="825"/>
    </row>
    <row r="1688" customFormat="false" ht="13" hidden="false" customHeight="false" outlineLevel="0" collapsed="false">
      <c r="E1688" s="135"/>
      <c r="G1688" s="858" t="s">
        <v>725</v>
      </c>
      <c r="H1688" s="858" t="s">
        <v>2294</v>
      </c>
      <c r="J1688" s="826"/>
      <c r="K1688" s="826"/>
      <c r="L1688" s="826"/>
      <c r="T1688" s="825"/>
      <c r="U1688" s="825"/>
      <c r="V1688" s="825"/>
      <c r="W1688" s="825"/>
      <c r="X1688" s="825"/>
    </row>
    <row r="1689" customFormat="false" ht="13" hidden="false" customHeight="false" outlineLevel="0" collapsed="false">
      <c r="E1689" s="135"/>
      <c r="G1689" s="858" t="s">
        <v>725</v>
      </c>
      <c r="H1689" s="858" t="s">
        <v>2295</v>
      </c>
      <c r="J1689" s="826"/>
      <c r="K1689" s="826"/>
      <c r="L1689" s="826"/>
      <c r="T1689" s="825"/>
      <c r="U1689" s="825"/>
      <c r="V1689" s="825"/>
      <c r="W1689" s="825"/>
      <c r="X1689" s="825"/>
    </row>
    <row r="1690" customFormat="false" ht="13" hidden="false" customHeight="false" outlineLevel="0" collapsed="false">
      <c r="E1690" s="135"/>
      <c r="G1690" s="858" t="s">
        <v>725</v>
      </c>
      <c r="H1690" s="858" t="s">
        <v>2296</v>
      </c>
      <c r="J1690" s="826"/>
      <c r="K1690" s="826"/>
      <c r="L1690" s="826"/>
      <c r="T1690" s="825"/>
      <c r="U1690" s="825"/>
      <c r="V1690" s="825"/>
      <c r="W1690" s="825"/>
      <c r="X1690" s="825"/>
    </row>
    <row r="1691" customFormat="false" ht="13" hidden="false" customHeight="false" outlineLevel="0" collapsed="false">
      <c r="E1691" s="135"/>
      <c r="G1691" s="858" t="s">
        <v>725</v>
      </c>
      <c r="H1691" s="858" t="s">
        <v>2297</v>
      </c>
      <c r="J1691" s="826"/>
      <c r="K1691" s="826"/>
      <c r="L1691" s="826"/>
      <c r="T1691" s="825"/>
      <c r="U1691" s="825"/>
      <c r="V1691" s="825"/>
      <c r="W1691" s="825"/>
      <c r="X1691" s="825"/>
    </row>
    <row r="1692" customFormat="false" ht="13" hidden="false" customHeight="false" outlineLevel="0" collapsed="false">
      <c r="E1692" s="135"/>
      <c r="G1692" s="858" t="s">
        <v>725</v>
      </c>
      <c r="H1692" s="858" t="s">
        <v>2298</v>
      </c>
      <c r="J1692" s="826"/>
      <c r="K1692" s="826"/>
      <c r="L1692" s="826"/>
      <c r="T1692" s="825"/>
      <c r="U1692" s="825"/>
      <c r="V1692" s="825"/>
      <c r="W1692" s="825"/>
      <c r="X1692" s="825"/>
    </row>
    <row r="1693" customFormat="false" ht="13" hidden="false" customHeight="false" outlineLevel="0" collapsed="false">
      <c r="E1693" s="135"/>
      <c r="G1693" s="858" t="s">
        <v>725</v>
      </c>
      <c r="H1693" s="858" t="s">
        <v>2299</v>
      </c>
      <c r="J1693" s="826"/>
      <c r="K1693" s="826"/>
      <c r="L1693" s="826"/>
      <c r="T1693" s="825"/>
      <c r="U1693" s="825"/>
      <c r="V1693" s="825"/>
      <c r="W1693" s="825"/>
      <c r="X1693" s="825"/>
    </row>
    <row r="1694" customFormat="false" ht="13" hidden="false" customHeight="false" outlineLevel="0" collapsed="false">
      <c r="E1694" s="135"/>
      <c r="G1694" s="858" t="s">
        <v>725</v>
      </c>
      <c r="H1694" s="858" t="s">
        <v>2300</v>
      </c>
      <c r="J1694" s="826"/>
      <c r="K1694" s="826"/>
      <c r="L1694" s="826"/>
      <c r="T1694" s="825"/>
      <c r="U1694" s="825"/>
      <c r="V1694" s="825"/>
      <c r="W1694" s="825"/>
      <c r="X1694" s="825"/>
    </row>
    <row r="1695" customFormat="false" ht="13" hidden="false" customHeight="false" outlineLevel="0" collapsed="false">
      <c r="E1695" s="135"/>
      <c r="G1695" s="858" t="s">
        <v>725</v>
      </c>
      <c r="H1695" s="858" t="s">
        <v>2301</v>
      </c>
      <c r="J1695" s="826"/>
      <c r="K1695" s="826"/>
      <c r="L1695" s="826"/>
      <c r="T1695" s="825"/>
      <c r="U1695" s="825"/>
      <c r="V1695" s="825"/>
      <c r="W1695" s="825"/>
      <c r="X1695" s="825"/>
    </row>
    <row r="1696" customFormat="false" ht="13" hidden="false" customHeight="false" outlineLevel="0" collapsed="false">
      <c r="E1696" s="135"/>
      <c r="G1696" s="858" t="s">
        <v>725</v>
      </c>
      <c r="H1696" s="858" t="s">
        <v>2302</v>
      </c>
      <c r="J1696" s="826"/>
      <c r="K1696" s="826"/>
      <c r="L1696" s="826"/>
      <c r="T1696" s="825"/>
      <c r="U1696" s="825"/>
      <c r="V1696" s="825"/>
      <c r="W1696" s="825"/>
      <c r="X1696" s="825"/>
    </row>
    <row r="1697" customFormat="false" ht="13" hidden="false" customHeight="false" outlineLevel="0" collapsed="false">
      <c r="E1697" s="135"/>
      <c r="G1697" s="858" t="s">
        <v>725</v>
      </c>
      <c r="H1697" s="858" t="s">
        <v>2303</v>
      </c>
      <c r="J1697" s="826"/>
      <c r="K1697" s="826"/>
      <c r="L1697" s="826"/>
      <c r="T1697" s="825"/>
      <c r="U1697" s="825"/>
      <c r="V1697" s="825"/>
      <c r="W1697" s="825"/>
      <c r="X1697" s="825"/>
    </row>
    <row r="1698" customFormat="false" ht="13" hidden="false" customHeight="false" outlineLevel="0" collapsed="false">
      <c r="E1698" s="135"/>
      <c r="G1698" s="858" t="s">
        <v>725</v>
      </c>
      <c r="H1698" s="858" t="s">
        <v>2304</v>
      </c>
      <c r="J1698" s="826"/>
      <c r="K1698" s="826"/>
      <c r="L1698" s="826"/>
      <c r="T1698" s="825"/>
      <c r="U1698" s="825"/>
      <c r="V1698" s="825"/>
      <c r="W1698" s="825"/>
      <c r="X1698" s="825"/>
    </row>
    <row r="1699" customFormat="false" ht="13" hidden="false" customHeight="false" outlineLevel="0" collapsed="false">
      <c r="E1699" s="135"/>
      <c r="G1699" s="858" t="s">
        <v>725</v>
      </c>
      <c r="H1699" s="858" t="s">
        <v>2305</v>
      </c>
      <c r="J1699" s="826"/>
      <c r="K1699" s="826"/>
      <c r="L1699" s="826"/>
      <c r="T1699" s="825"/>
      <c r="U1699" s="825"/>
      <c r="V1699" s="825"/>
      <c r="W1699" s="825"/>
      <c r="X1699" s="825"/>
    </row>
    <row r="1700" customFormat="false" ht="13" hidden="false" customHeight="false" outlineLevel="0" collapsed="false">
      <c r="E1700" s="135"/>
      <c r="G1700" s="858" t="s">
        <v>725</v>
      </c>
      <c r="H1700" s="858" t="s">
        <v>2306</v>
      </c>
      <c r="J1700" s="826"/>
      <c r="K1700" s="826"/>
      <c r="L1700" s="826"/>
      <c r="T1700" s="825"/>
      <c r="U1700" s="825"/>
      <c r="V1700" s="825"/>
      <c r="W1700" s="825"/>
      <c r="X1700" s="825"/>
    </row>
    <row r="1701" customFormat="false" ht="13" hidden="false" customHeight="false" outlineLevel="0" collapsed="false">
      <c r="E1701" s="135"/>
      <c r="G1701" s="858" t="s">
        <v>725</v>
      </c>
      <c r="H1701" s="858" t="s">
        <v>2307</v>
      </c>
      <c r="J1701" s="826"/>
      <c r="K1701" s="826"/>
      <c r="L1701" s="826"/>
      <c r="T1701" s="825"/>
      <c r="U1701" s="825"/>
      <c r="V1701" s="825"/>
      <c r="W1701" s="825"/>
      <c r="X1701" s="825"/>
    </row>
    <row r="1702" customFormat="false" ht="13" hidden="false" customHeight="false" outlineLevel="0" collapsed="false">
      <c r="E1702" s="135"/>
      <c r="G1702" s="858" t="s">
        <v>725</v>
      </c>
      <c r="H1702" s="858" t="s">
        <v>2308</v>
      </c>
      <c r="J1702" s="826"/>
      <c r="K1702" s="826"/>
      <c r="L1702" s="826"/>
      <c r="T1702" s="825"/>
      <c r="U1702" s="825"/>
      <c r="V1702" s="825"/>
      <c r="W1702" s="825"/>
      <c r="X1702" s="825"/>
    </row>
    <row r="1703" customFormat="false" ht="13" hidden="false" customHeight="false" outlineLevel="0" collapsed="false">
      <c r="E1703" s="135"/>
      <c r="G1703" s="858" t="s">
        <v>725</v>
      </c>
      <c r="H1703" s="858" t="s">
        <v>2309</v>
      </c>
      <c r="J1703" s="826"/>
      <c r="K1703" s="826"/>
      <c r="L1703" s="826"/>
      <c r="T1703" s="825"/>
      <c r="U1703" s="825"/>
      <c r="V1703" s="825"/>
      <c r="W1703" s="825"/>
      <c r="X1703" s="825"/>
    </row>
    <row r="1704" customFormat="false" ht="13" hidden="false" customHeight="false" outlineLevel="0" collapsed="false">
      <c r="E1704" s="135"/>
      <c r="G1704" s="858" t="s">
        <v>725</v>
      </c>
      <c r="H1704" s="858" t="s">
        <v>2310</v>
      </c>
      <c r="J1704" s="826"/>
      <c r="K1704" s="826"/>
      <c r="L1704" s="826"/>
      <c r="T1704" s="825"/>
      <c r="U1704" s="825"/>
      <c r="V1704" s="825"/>
      <c r="W1704" s="825"/>
      <c r="X1704" s="825"/>
    </row>
    <row r="1705" customFormat="false" ht="13" hidden="false" customHeight="false" outlineLevel="0" collapsed="false">
      <c r="E1705" s="135"/>
      <c r="G1705" s="858" t="s">
        <v>725</v>
      </c>
      <c r="H1705" s="858" t="s">
        <v>2311</v>
      </c>
      <c r="J1705" s="826"/>
      <c r="K1705" s="826"/>
      <c r="L1705" s="826"/>
      <c r="T1705" s="825"/>
      <c r="U1705" s="825"/>
      <c r="V1705" s="825"/>
      <c r="W1705" s="825"/>
      <c r="X1705" s="825"/>
    </row>
    <row r="1706" customFormat="false" ht="13" hidden="false" customHeight="false" outlineLevel="0" collapsed="false">
      <c r="E1706" s="135"/>
      <c r="G1706" s="858" t="s">
        <v>725</v>
      </c>
      <c r="H1706" s="858" t="s">
        <v>2312</v>
      </c>
      <c r="J1706" s="826"/>
      <c r="K1706" s="826"/>
      <c r="L1706" s="826"/>
      <c r="T1706" s="825"/>
      <c r="U1706" s="825"/>
      <c r="V1706" s="825"/>
      <c r="W1706" s="825"/>
      <c r="X1706" s="825"/>
    </row>
    <row r="1707" customFormat="false" ht="13" hidden="false" customHeight="false" outlineLevel="0" collapsed="false">
      <c r="E1707" s="135"/>
      <c r="G1707" s="858" t="s">
        <v>725</v>
      </c>
      <c r="H1707" s="858" t="s">
        <v>2313</v>
      </c>
      <c r="J1707" s="826"/>
      <c r="K1707" s="826"/>
      <c r="L1707" s="826"/>
      <c r="T1707" s="825"/>
      <c r="U1707" s="825"/>
      <c r="V1707" s="825"/>
      <c r="W1707" s="825"/>
      <c r="X1707" s="825"/>
    </row>
    <row r="1708" customFormat="false" ht="13" hidden="false" customHeight="false" outlineLevel="0" collapsed="false">
      <c r="E1708" s="135"/>
      <c r="G1708" s="858" t="s">
        <v>725</v>
      </c>
      <c r="H1708" s="858" t="s">
        <v>2314</v>
      </c>
      <c r="J1708" s="826"/>
      <c r="K1708" s="826"/>
      <c r="L1708" s="826"/>
      <c r="T1708" s="825"/>
      <c r="U1708" s="825"/>
      <c r="V1708" s="825"/>
      <c r="W1708" s="825"/>
      <c r="X1708" s="825"/>
    </row>
    <row r="1709" customFormat="false" ht="13" hidden="false" customHeight="false" outlineLevel="0" collapsed="false">
      <c r="E1709" s="135"/>
      <c r="G1709" s="858" t="s">
        <v>728</v>
      </c>
      <c r="H1709" s="858" t="s">
        <v>2315</v>
      </c>
      <c r="J1709" s="826"/>
      <c r="K1709" s="826"/>
      <c r="L1709" s="826"/>
      <c r="T1709" s="825"/>
      <c r="U1709" s="825"/>
      <c r="V1709" s="825"/>
      <c r="W1709" s="825"/>
      <c r="X1709" s="825"/>
    </row>
    <row r="1710" customFormat="false" ht="13" hidden="false" customHeight="false" outlineLevel="0" collapsed="false">
      <c r="E1710" s="135"/>
      <c r="G1710" s="858" t="s">
        <v>728</v>
      </c>
      <c r="H1710" s="858" t="s">
        <v>2316</v>
      </c>
      <c r="J1710" s="826"/>
      <c r="K1710" s="826"/>
      <c r="L1710" s="826"/>
      <c r="T1710" s="825"/>
      <c r="U1710" s="825"/>
      <c r="V1710" s="825"/>
      <c r="W1710" s="825"/>
      <c r="X1710" s="825"/>
    </row>
    <row r="1711" customFormat="false" ht="13" hidden="false" customHeight="false" outlineLevel="0" collapsed="false">
      <c r="E1711" s="135"/>
      <c r="G1711" s="858" t="s">
        <v>728</v>
      </c>
      <c r="H1711" s="858" t="s">
        <v>2317</v>
      </c>
      <c r="J1711" s="826"/>
      <c r="K1711" s="826"/>
      <c r="L1711" s="826"/>
      <c r="T1711" s="825"/>
      <c r="U1711" s="825"/>
      <c r="V1711" s="825"/>
      <c r="W1711" s="825"/>
      <c r="X1711" s="825"/>
    </row>
    <row r="1712" customFormat="false" ht="13" hidden="false" customHeight="false" outlineLevel="0" collapsed="false">
      <c r="E1712" s="135"/>
      <c r="G1712" s="858" t="s">
        <v>728</v>
      </c>
      <c r="H1712" s="858" t="s">
        <v>2318</v>
      </c>
      <c r="J1712" s="826"/>
      <c r="K1712" s="826"/>
      <c r="L1712" s="826"/>
      <c r="T1712" s="825"/>
      <c r="U1712" s="825"/>
      <c r="V1712" s="825"/>
      <c r="W1712" s="825"/>
      <c r="X1712" s="825"/>
    </row>
    <row r="1713" customFormat="false" ht="13" hidden="false" customHeight="false" outlineLevel="0" collapsed="false">
      <c r="E1713" s="135"/>
      <c r="G1713" s="858" t="s">
        <v>728</v>
      </c>
      <c r="H1713" s="858" t="s">
        <v>2319</v>
      </c>
      <c r="J1713" s="826"/>
      <c r="K1713" s="826"/>
      <c r="L1713" s="826"/>
      <c r="T1713" s="825"/>
      <c r="U1713" s="825"/>
      <c r="V1713" s="825"/>
      <c r="W1713" s="825"/>
      <c r="X1713" s="825"/>
    </row>
    <row r="1714" customFormat="false" ht="13" hidden="false" customHeight="false" outlineLevel="0" collapsed="false">
      <c r="E1714" s="135"/>
      <c r="G1714" s="858" t="s">
        <v>728</v>
      </c>
      <c r="H1714" s="858" t="s">
        <v>2320</v>
      </c>
      <c r="J1714" s="826"/>
      <c r="K1714" s="826"/>
      <c r="L1714" s="826"/>
      <c r="T1714" s="825"/>
      <c r="U1714" s="825"/>
      <c r="V1714" s="825"/>
      <c r="W1714" s="825"/>
      <c r="X1714" s="825"/>
    </row>
    <row r="1715" customFormat="false" ht="13" hidden="false" customHeight="false" outlineLevel="0" collapsed="false">
      <c r="E1715" s="135"/>
      <c r="G1715" s="858" t="s">
        <v>728</v>
      </c>
      <c r="H1715" s="858" t="s">
        <v>2321</v>
      </c>
      <c r="J1715" s="826"/>
      <c r="K1715" s="826"/>
      <c r="L1715" s="826"/>
      <c r="T1715" s="825"/>
      <c r="U1715" s="825"/>
      <c r="V1715" s="825"/>
      <c r="W1715" s="825"/>
      <c r="X1715" s="825"/>
    </row>
    <row r="1716" customFormat="false" ht="13" hidden="false" customHeight="false" outlineLevel="0" collapsed="false">
      <c r="E1716" s="135"/>
      <c r="G1716" s="858" t="s">
        <v>728</v>
      </c>
      <c r="H1716" s="858" t="s">
        <v>2322</v>
      </c>
      <c r="J1716" s="826"/>
      <c r="K1716" s="826"/>
      <c r="L1716" s="826"/>
      <c r="T1716" s="825"/>
      <c r="U1716" s="825"/>
      <c r="V1716" s="825"/>
      <c r="W1716" s="825"/>
      <c r="X1716" s="825"/>
    </row>
    <row r="1717" customFormat="false" ht="13" hidden="false" customHeight="false" outlineLevel="0" collapsed="false">
      <c r="E1717" s="135"/>
      <c r="G1717" s="858" t="s">
        <v>728</v>
      </c>
      <c r="H1717" s="858" t="s">
        <v>2323</v>
      </c>
      <c r="J1717" s="826"/>
      <c r="K1717" s="826"/>
      <c r="L1717" s="826"/>
      <c r="T1717" s="825"/>
      <c r="U1717" s="825"/>
      <c r="V1717" s="825"/>
      <c r="W1717" s="825"/>
      <c r="X1717" s="825"/>
    </row>
    <row r="1718" customFormat="false" ht="13" hidden="false" customHeight="false" outlineLevel="0" collapsed="false">
      <c r="E1718" s="135"/>
      <c r="G1718" s="858" t="s">
        <v>728</v>
      </c>
      <c r="H1718" s="858" t="s">
        <v>2324</v>
      </c>
      <c r="J1718" s="826"/>
      <c r="K1718" s="826"/>
      <c r="L1718" s="826"/>
      <c r="T1718" s="825"/>
      <c r="U1718" s="825"/>
      <c r="V1718" s="825"/>
      <c r="W1718" s="825"/>
      <c r="X1718" s="825"/>
    </row>
    <row r="1719" customFormat="false" ht="13" hidden="false" customHeight="false" outlineLevel="0" collapsed="false">
      <c r="E1719" s="135"/>
      <c r="G1719" s="858" t="s">
        <v>728</v>
      </c>
      <c r="H1719" s="858" t="s">
        <v>2325</v>
      </c>
      <c r="J1719" s="826"/>
      <c r="K1719" s="826"/>
      <c r="L1719" s="826"/>
      <c r="T1719" s="825"/>
      <c r="U1719" s="825"/>
      <c r="V1719" s="825"/>
      <c r="W1719" s="825"/>
      <c r="X1719" s="825"/>
    </row>
    <row r="1720" customFormat="false" ht="13" hidden="false" customHeight="false" outlineLevel="0" collapsed="false">
      <c r="E1720" s="135"/>
      <c r="G1720" s="858" t="s">
        <v>728</v>
      </c>
      <c r="H1720" s="858" t="s">
        <v>2326</v>
      </c>
      <c r="J1720" s="826"/>
      <c r="K1720" s="826"/>
      <c r="L1720" s="826"/>
      <c r="T1720" s="825"/>
      <c r="U1720" s="825"/>
      <c r="V1720" s="825"/>
      <c r="W1720" s="825"/>
      <c r="X1720" s="825"/>
    </row>
    <row r="1721" customFormat="false" ht="13" hidden="false" customHeight="false" outlineLevel="0" collapsed="false">
      <c r="E1721" s="135"/>
      <c r="G1721" s="858" t="s">
        <v>728</v>
      </c>
      <c r="H1721" s="858" t="s">
        <v>2327</v>
      </c>
      <c r="J1721" s="826"/>
      <c r="K1721" s="826"/>
      <c r="L1721" s="826"/>
      <c r="T1721" s="825"/>
      <c r="U1721" s="825"/>
      <c r="V1721" s="825"/>
      <c r="W1721" s="825"/>
      <c r="X1721" s="825"/>
    </row>
    <row r="1722" customFormat="false" ht="13" hidden="false" customHeight="false" outlineLevel="0" collapsed="false">
      <c r="E1722" s="135"/>
      <c r="G1722" s="858" t="s">
        <v>728</v>
      </c>
      <c r="H1722" s="858" t="s">
        <v>2328</v>
      </c>
      <c r="J1722" s="826"/>
      <c r="K1722" s="826"/>
      <c r="L1722" s="826"/>
      <c r="T1722" s="825"/>
      <c r="U1722" s="825"/>
      <c r="V1722" s="825"/>
      <c r="W1722" s="825"/>
      <c r="X1722" s="825"/>
    </row>
    <row r="1723" customFormat="false" ht="13" hidden="false" customHeight="false" outlineLevel="0" collapsed="false">
      <c r="E1723" s="135"/>
      <c r="G1723" s="858" t="s">
        <v>728</v>
      </c>
      <c r="H1723" s="858" t="s">
        <v>2329</v>
      </c>
      <c r="J1723" s="826"/>
      <c r="K1723" s="826"/>
      <c r="L1723" s="826"/>
      <c r="T1723" s="825"/>
      <c r="U1723" s="825"/>
      <c r="V1723" s="825"/>
      <c r="W1723" s="825"/>
      <c r="X1723" s="825"/>
    </row>
    <row r="1724" customFormat="false" ht="13" hidden="false" customHeight="false" outlineLevel="0" collapsed="false">
      <c r="E1724" s="135"/>
      <c r="G1724" s="858" t="s">
        <v>728</v>
      </c>
      <c r="H1724" s="858" t="s">
        <v>2330</v>
      </c>
      <c r="J1724" s="826"/>
      <c r="K1724" s="826"/>
      <c r="L1724" s="826"/>
      <c r="T1724" s="825"/>
      <c r="U1724" s="825"/>
      <c r="V1724" s="825"/>
      <c r="W1724" s="825"/>
      <c r="X1724" s="825"/>
    </row>
    <row r="1725" customFormat="false" ht="13" hidden="false" customHeight="false" outlineLevel="0" collapsed="false">
      <c r="E1725" s="135"/>
      <c r="G1725" s="858" t="s">
        <v>728</v>
      </c>
      <c r="H1725" s="858" t="s">
        <v>2331</v>
      </c>
      <c r="J1725" s="826"/>
      <c r="K1725" s="826"/>
      <c r="L1725" s="826"/>
      <c r="T1725" s="825"/>
      <c r="U1725" s="825"/>
      <c r="V1725" s="825"/>
      <c r="W1725" s="825"/>
      <c r="X1725" s="825"/>
    </row>
    <row r="1726" customFormat="false" ht="13" hidden="false" customHeight="false" outlineLevel="0" collapsed="false">
      <c r="E1726" s="135"/>
      <c r="G1726" s="858" t="s">
        <v>728</v>
      </c>
      <c r="H1726" s="858" t="s">
        <v>2332</v>
      </c>
      <c r="J1726" s="826"/>
      <c r="K1726" s="826"/>
      <c r="L1726" s="826"/>
      <c r="T1726" s="825"/>
      <c r="U1726" s="825"/>
      <c r="V1726" s="825"/>
      <c r="W1726" s="825"/>
      <c r="X1726" s="825"/>
    </row>
    <row r="1727" customFormat="false" ht="13" hidden="false" customHeight="false" outlineLevel="0" collapsed="false">
      <c r="E1727" s="135"/>
      <c r="G1727" s="858" t="s">
        <v>728</v>
      </c>
      <c r="H1727" s="858" t="s">
        <v>2333</v>
      </c>
      <c r="J1727" s="826"/>
      <c r="K1727" s="826"/>
      <c r="L1727" s="826"/>
      <c r="T1727" s="825"/>
      <c r="U1727" s="825"/>
      <c r="V1727" s="825"/>
      <c r="W1727" s="825"/>
      <c r="X1727" s="825"/>
    </row>
    <row r="1728" customFormat="false" ht="13" hidden="false" customHeight="false" outlineLevel="0" collapsed="false">
      <c r="E1728" s="135"/>
      <c r="G1728" s="858" t="s">
        <v>728</v>
      </c>
      <c r="H1728" s="858" t="s">
        <v>2334</v>
      </c>
      <c r="J1728" s="826"/>
      <c r="K1728" s="826"/>
      <c r="L1728" s="826"/>
      <c r="T1728" s="825"/>
      <c r="U1728" s="825"/>
      <c r="V1728" s="825"/>
      <c r="W1728" s="825"/>
      <c r="X1728" s="825"/>
    </row>
    <row r="1729" customFormat="false" ht="13" hidden="false" customHeight="false" outlineLevel="0" collapsed="false">
      <c r="E1729" s="135"/>
      <c r="G1729" s="858" t="s">
        <v>728</v>
      </c>
      <c r="H1729" s="858" t="s">
        <v>2335</v>
      </c>
      <c r="J1729" s="826"/>
      <c r="K1729" s="826"/>
      <c r="L1729" s="826"/>
      <c r="T1729" s="825"/>
      <c r="U1729" s="825"/>
      <c r="V1729" s="825"/>
      <c r="W1729" s="825"/>
      <c r="X1729" s="825"/>
    </row>
    <row r="1730" customFormat="false" ht="13" hidden="false" customHeight="false" outlineLevel="0" collapsed="false">
      <c r="E1730" s="135"/>
      <c r="G1730" s="858" t="s">
        <v>728</v>
      </c>
      <c r="H1730" s="858" t="s">
        <v>2336</v>
      </c>
      <c r="J1730" s="826"/>
      <c r="K1730" s="826"/>
      <c r="L1730" s="826"/>
      <c r="T1730" s="825"/>
      <c r="U1730" s="825"/>
      <c r="V1730" s="825"/>
      <c r="W1730" s="825"/>
      <c r="X1730" s="825"/>
    </row>
    <row r="1731" customFormat="false" ht="13" hidden="false" customHeight="false" outlineLevel="0" collapsed="false">
      <c r="E1731" s="135"/>
      <c r="G1731" s="858" t="s">
        <v>728</v>
      </c>
      <c r="H1731" s="858" t="s">
        <v>2337</v>
      </c>
      <c r="J1731" s="826"/>
      <c r="K1731" s="826"/>
      <c r="L1731" s="826"/>
      <c r="T1731" s="825"/>
      <c r="U1731" s="825"/>
      <c r="V1731" s="825"/>
      <c r="W1731" s="825"/>
      <c r="X1731" s="825"/>
    </row>
    <row r="1732" customFormat="false" ht="13" hidden="false" customHeight="false" outlineLevel="0" collapsed="false">
      <c r="E1732" s="135"/>
      <c r="G1732" s="858" t="s">
        <v>728</v>
      </c>
      <c r="H1732" s="858" t="s">
        <v>2338</v>
      </c>
      <c r="J1732" s="826"/>
      <c r="K1732" s="826"/>
      <c r="L1732" s="826"/>
      <c r="T1732" s="825"/>
      <c r="U1732" s="825"/>
      <c r="V1732" s="825"/>
      <c r="W1732" s="825"/>
      <c r="X1732" s="825"/>
    </row>
    <row r="1733" customFormat="false" ht="13" hidden="false" customHeight="false" outlineLevel="0" collapsed="false">
      <c r="E1733" s="135"/>
      <c r="G1733" s="858" t="s">
        <v>728</v>
      </c>
      <c r="H1733" s="858" t="s">
        <v>2339</v>
      </c>
      <c r="J1733" s="826"/>
      <c r="K1733" s="826"/>
      <c r="L1733" s="826"/>
      <c r="T1733" s="825"/>
      <c r="U1733" s="825"/>
      <c r="V1733" s="825"/>
      <c r="W1733" s="825"/>
      <c r="X1733" s="825"/>
    </row>
    <row r="1734" customFormat="false" ht="13" hidden="false" customHeight="false" outlineLevel="0" collapsed="false">
      <c r="E1734" s="135"/>
      <c r="G1734" s="858" t="s">
        <v>728</v>
      </c>
      <c r="H1734" s="858" t="s">
        <v>2340</v>
      </c>
      <c r="J1734" s="826"/>
      <c r="K1734" s="826"/>
      <c r="L1734" s="826"/>
      <c r="T1734" s="825"/>
      <c r="U1734" s="825"/>
      <c r="V1734" s="825"/>
      <c r="W1734" s="825"/>
      <c r="X1734" s="825"/>
    </row>
    <row r="1735" customFormat="false" ht="13" hidden="false" customHeight="false" outlineLevel="0" collapsed="false">
      <c r="E1735" s="135"/>
      <c r="G1735" s="858" t="s">
        <v>728</v>
      </c>
      <c r="H1735" s="858" t="s">
        <v>2341</v>
      </c>
      <c r="J1735" s="826"/>
      <c r="K1735" s="826"/>
      <c r="L1735" s="826"/>
      <c r="T1735" s="825"/>
      <c r="U1735" s="825"/>
      <c r="V1735" s="825"/>
      <c r="W1735" s="825"/>
      <c r="X1735" s="825"/>
    </row>
    <row r="1736" customFormat="false" ht="13" hidden="false" customHeight="false" outlineLevel="0" collapsed="false">
      <c r="E1736" s="135"/>
      <c r="G1736" s="858" t="s">
        <v>728</v>
      </c>
      <c r="H1736" s="858" t="s">
        <v>2342</v>
      </c>
      <c r="J1736" s="826"/>
      <c r="K1736" s="826"/>
      <c r="L1736" s="826"/>
      <c r="T1736" s="825"/>
      <c r="U1736" s="825"/>
      <c r="V1736" s="825"/>
      <c r="W1736" s="825"/>
      <c r="X1736" s="825"/>
    </row>
    <row r="1737" customFormat="false" ht="13" hidden="false" customHeight="false" outlineLevel="0" collapsed="false">
      <c r="E1737" s="135"/>
      <c r="G1737" s="858" t="s">
        <v>728</v>
      </c>
      <c r="H1737" s="858" t="s">
        <v>2343</v>
      </c>
      <c r="J1737" s="826"/>
      <c r="K1737" s="826"/>
      <c r="L1737" s="826"/>
      <c r="T1737" s="825"/>
      <c r="U1737" s="825"/>
      <c r="V1737" s="825"/>
      <c r="W1737" s="825"/>
      <c r="X1737" s="825"/>
    </row>
    <row r="1738" customFormat="false" ht="13" hidden="false" customHeight="false" outlineLevel="0" collapsed="false">
      <c r="E1738" s="135"/>
      <c r="G1738" s="858" t="s">
        <v>728</v>
      </c>
      <c r="H1738" s="858" t="s">
        <v>2344</v>
      </c>
      <c r="J1738" s="826"/>
      <c r="K1738" s="826"/>
      <c r="L1738" s="826"/>
      <c r="T1738" s="825"/>
      <c r="U1738" s="825"/>
      <c r="V1738" s="825"/>
      <c r="W1738" s="825"/>
      <c r="X1738" s="825"/>
    </row>
    <row r="1739" customFormat="false" ht="13" hidden="false" customHeight="false" outlineLevel="0" collapsed="false">
      <c r="E1739" s="135"/>
      <c r="G1739" s="858" t="s">
        <v>728</v>
      </c>
      <c r="H1739" s="858" t="s">
        <v>2345</v>
      </c>
      <c r="J1739" s="826"/>
      <c r="K1739" s="826"/>
      <c r="L1739" s="826"/>
      <c r="T1739" s="825"/>
      <c r="U1739" s="825"/>
      <c r="V1739" s="825"/>
      <c r="W1739" s="825"/>
      <c r="X1739" s="825"/>
    </row>
    <row r="1740" customFormat="false" ht="13" hidden="false" customHeight="false" outlineLevel="0" collapsed="false">
      <c r="E1740" s="135"/>
      <c r="G1740" s="858" t="s">
        <v>728</v>
      </c>
      <c r="H1740" s="858" t="s">
        <v>2346</v>
      </c>
      <c r="J1740" s="826"/>
      <c r="K1740" s="826"/>
      <c r="L1740" s="826"/>
      <c r="T1740" s="825"/>
      <c r="U1740" s="825"/>
      <c r="V1740" s="825"/>
      <c r="W1740" s="825"/>
      <c r="X1740" s="825"/>
    </row>
    <row r="1741" customFormat="false" ht="13" hidden="false" customHeight="false" outlineLevel="0" collapsed="false">
      <c r="E1741" s="135"/>
      <c r="G1741" s="858" t="s">
        <v>728</v>
      </c>
      <c r="H1741" s="858" t="s">
        <v>2347</v>
      </c>
      <c r="J1741" s="826"/>
      <c r="K1741" s="826"/>
      <c r="L1741" s="826"/>
      <c r="T1741" s="825"/>
      <c r="U1741" s="825"/>
      <c r="V1741" s="825"/>
      <c r="W1741" s="825"/>
      <c r="X1741" s="825"/>
    </row>
    <row r="1742" customFormat="false" ht="13" hidden="false" customHeight="false" outlineLevel="0" collapsed="false">
      <c r="E1742" s="135"/>
      <c r="G1742" s="858" t="s">
        <v>728</v>
      </c>
      <c r="H1742" s="858" t="s">
        <v>2348</v>
      </c>
      <c r="J1742" s="826"/>
      <c r="K1742" s="826"/>
      <c r="L1742" s="826"/>
      <c r="T1742" s="825"/>
      <c r="U1742" s="825"/>
      <c r="V1742" s="825"/>
      <c r="W1742" s="825"/>
      <c r="X1742" s="825"/>
    </row>
    <row r="1743" customFormat="false" ht="13" hidden="false" customHeight="false" outlineLevel="0" collapsed="false">
      <c r="E1743" s="135"/>
      <c r="G1743" s="858" t="s">
        <v>728</v>
      </c>
      <c r="H1743" s="858" t="s">
        <v>2349</v>
      </c>
      <c r="J1743" s="826"/>
      <c r="K1743" s="826"/>
      <c r="L1743" s="826"/>
      <c r="T1743" s="825"/>
      <c r="U1743" s="825"/>
      <c r="V1743" s="825"/>
      <c r="W1743" s="825"/>
      <c r="X1743" s="825"/>
    </row>
    <row r="1744" customFormat="false" ht="13" hidden="false" customHeight="false" outlineLevel="0" collapsed="false">
      <c r="E1744" s="135"/>
      <c r="G1744" s="858" t="s">
        <v>728</v>
      </c>
      <c r="H1744" s="858" t="s">
        <v>2350</v>
      </c>
      <c r="J1744" s="826"/>
      <c r="K1744" s="826"/>
      <c r="L1744" s="826"/>
      <c r="T1744" s="825"/>
      <c r="U1744" s="825"/>
      <c r="V1744" s="825"/>
      <c r="W1744" s="825"/>
      <c r="X1744" s="825"/>
    </row>
    <row r="1745" customFormat="false" ht="13" hidden="false" customHeight="false" outlineLevel="0" collapsed="false">
      <c r="E1745" s="135"/>
      <c r="G1745" s="858" t="s">
        <v>728</v>
      </c>
      <c r="H1745" s="858" t="s">
        <v>2351</v>
      </c>
      <c r="J1745" s="826"/>
      <c r="K1745" s="826"/>
      <c r="L1745" s="826"/>
      <c r="T1745" s="825"/>
      <c r="U1745" s="825"/>
      <c r="V1745" s="825"/>
      <c r="W1745" s="825"/>
      <c r="X1745" s="825"/>
    </row>
    <row r="1746" customFormat="false" ht="13" hidden="false" customHeight="false" outlineLevel="0" collapsed="false">
      <c r="E1746" s="135"/>
      <c r="G1746" s="858" t="s">
        <v>728</v>
      </c>
      <c r="H1746" s="858" t="s">
        <v>2352</v>
      </c>
      <c r="J1746" s="826"/>
      <c r="K1746" s="826"/>
      <c r="L1746" s="826"/>
      <c r="T1746" s="825"/>
      <c r="U1746" s="825"/>
      <c r="V1746" s="825"/>
      <c r="W1746" s="825"/>
      <c r="X1746" s="825"/>
    </row>
    <row r="1747" customFormat="false" ht="13" hidden="false" customHeight="false" outlineLevel="0" collapsed="false">
      <c r="E1747" s="135"/>
      <c r="G1747" s="858" t="s">
        <v>728</v>
      </c>
      <c r="H1747" s="858" t="s">
        <v>2353</v>
      </c>
      <c r="J1747" s="826"/>
      <c r="K1747" s="826"/>
      <c r="L1747" s="826"/>
      <c r="T1747" s="825"/>
      <c r="U1747" s="825"/>
      <c r="V1747" s="825"/>
      <c r="W1747" s="825"/>
      <c r="X1747" s="825"/>
    </row>
    <row r="1748" customFormat="false" ht="13" hidden="false" customHeight="false" outlineLevel="0" collapsed="false">
      <c r="E1748" s="135"/>
      <c r="G1748" s="858" t="s">
        <v>728</v>
      </c>
      <c r="H1748" s="858" t="s">
        <v>2354</v>
      </c>
      <c r="J1748" s="826"/>
      <c r="K1748" s="826"/>
      <c r="L1748" s="826"/>
      <c r="T1748" s="825"/>
      <c r="U1748" s="825"/>
      <c r="V1748" s="825"/>
      <c r="W1748" s="825"/>
      <c r="X1748" s="825"/>
    </row>
    <row r="1749" customFormat="false" ht="13.5" hidden="false" customHeight="false" outlineLevel="0" collapsed="false">
      <c r="E1749" s="135"/>
      <c r="G1749" s="894" t="s">
        <v>728</v>
      </c>
      <c r="H1749" s="894" t="s">
        <v>2355</v>
      </c>
      <c r="J1749" s="826"/>
      <c r="K1749" s="826"/>
      <c r="L1749" s="826"/>
      <c r="T1749" s="825"/>
      <c r="U1749" s="825"/>
      <c r="V1749" s="825"/>
      <c r="W1749" s="825"/>
      <c r="X1749" s="825"/>
    </row>
    <row r="1750" customFormat="false" ht="13" hidden="false" customHeight="false" outlineLevel="0" collapsed="false">
      <c r="E1750" s="135"/>
      <c r="H1750" s="825"/>
      <c r="J1750" s="826"/>
      <c r="K1750" s="826"/>
      <c r="L1750" s="826"/>
      <c r="T1750" s="825"/>
      <c r="U1750" s="825"/>
      <c r="V1750" s="825"/>
      <c r="W1750" s="825"/>
      <c r="X1750" s="825"/>
    </row>
    <row r="1751" customFormat="false" ht="13" hidden="false" customHeight="false" outlineLevel="0" collapsed="false">
      <c r="E1751" s="135"/>
      <c r="H1751" s="825"/>
      <c r="J1751" s="826"/>
      <c r="K1751" s="826"/>
      <c r="L1751" s="826"/>
      <c r="T1751" s="825"/>
      <c r="U1751" s="825"/>
      <c r="V1751" s="825"/>
      <c r="W1751" s="825"/>
      <c r="X1751" s="825"/>
    </row>
    <row r="1752" customFormat="false" ht="13" hidden="false" customHeight="false" outlineLevel="0" collapsed="false">
      <c r="E1752" s="135"/>
      <c r="H1752" s="825"/>
      <c r="J1752" s="826"/>
      <c r="K1752" s="826"/>
      <c r="L1752" s="826"/>
      <c r="T1752" s="825"/>
      <c r="U1752" s="825"/>
      <c r="V1752" s="825"/>
      <c r="W1752" s="825"/>
      <c r="X1752" s="825"/>
    </row>
    <row r="1753" customFormat="false" ht="13" hidden="false" customHeight="false" outlineLevel="0" collapsed="false">
      <c r="E1753" s="135"/>
      <c r="H1753" s="825"/>
      <c r="J1753" s="826"/>
      <c r="K1753" s="826"/>
      <c r="L1753" s="826"/>
      <c r="T1753" s="825"/>
      <c r="U1753" s="825"/>
      <c r="V1753" s="825"/>
      <c r="W1753" s="825"/>
      <c r="X1753" s="825"/>
    </row>
    <row r="1754" customFormat="false" ht="13" hidden="false" customHeight="false" outlineLevel="0" collapsed="false">
      <c r="E1754" s="135"/>
      <c r="H1754" s="825"/>
      <c r="J1754" s="826"/>
      <c r="K1754" s="826"/>
      <c r="L1754" s="826"/>
      <c r="T1754" s="825"/>
      <c r="U1754" s="825"/>
      <c r="V1754" s="825"/>
      <c r="W1754" s="825"/>
      <c r="X1754" s="825"/>
    </row>
    <row r="1755" customFormat="false" ht="13" hidden="false" customHeight="false" outlineLevel="0" collapsed="false">
      <c r="E1755" s="135"/>
      <c r="H1755" s="825"/>
      <c r="J1755" s="826"/>
      <c r="K1755" s="826"/>
      <c r="L1755" s="826"/>
      <c r="T1755" s="825"/>
      <c r="U1755" s="825"/>
      <c r="V1755" s="825"/>
      <c r="W1755" s="825"/>
      <c r="X1755" s="825"/>
    </row>
    <row r="1756" customFormat="false" ht="13" hidden="false" customHeight="false" outlineLevel="0" collapsed="false">
      <c r="E1756" s="135"/>
      <c r="H1756" s="825"/>
      <c r="J1756" s="826"/>
      <c r="K1756" s="826"/>
      <c r="L1756" s="826"/>
      <c r="T1756" s="825"/>
      <c r="U1756" s="825"/>
      <c r="V1756" s="825"/>
      <c r="W1756" s="825"/>
      <c r="X1756" s="825"/>
    </row>
    <row r="1757" customFormat="false" ht="13" hidden="false" customHeight="false" outlineLevel="0" collapsed="false">
      <c r="E1757" s="135"/>
      <c r="H1757" s="825"/>
      <c r="J1757" s="826"/>
      <c r="K1757" s="826"/>
      <c r="L1757" s="826"/>
      <c r="T1757" s="825"/>
      <c r="U1757" s="825"/>
      <c r="V1757" s="825"/>
      <c r="W1757" s="825"/>
      <c r="X1757" s="825"/>
    </row>
    <row r="1758" customFormat="false" ht="13" hidden="false" customHeight="false" outlineLevel="0" collapsed="false">
      <c r="E1758" s="135"/>
      <c r="H1758" s="825"/>
      <c r="J1758" s="826"/>
      <c r="K1758" s="826"/>
      <c r="L1758" s="826"/>
      <c r="T1758" s="825"/>
      <c r="U1758" s="825"/>
      <c r="V1758" s="825"/>
      <c r="W1758" s="825"/>
      <c r="X1758" s="825"/>
    </row>
    <row r="1759" customFormat="false" ht="13" hidden="false" customHeight="false" outlineLevel="0" collapsed="false">
      <c r="E1759" s="135"/>
      <c r="H1759" s="825"/>
      <c r="J1759" s="826"/>
      <c r="K1759" s="826"/>
      <c r="L1759" s="826"/>
      <c r="T1759" s="825"/>
      <c r="U1759" s="825"/>
      <c r="V1759" s="825"/>
      <c r="W1759" s="825"/>
      <c r="X1759" s="825"/>
    </row>
    <row r="1760" customFormat="false" ht="13" hidden="false" customHeight="false" outlineLevel="0" collapsed="false">
      <c r="E1760" s="135"/>
      <c r="H1760" s="825"/>
      <c r="J1760" s="826"/>
      <c r="K1760" s="826"/>
      <c r="L1760" s="826"/>
      <c r="T1760" s="825"/>
      <c r="U1760" s="825"/>
      <c r="V1760" s="825"/>
      <c r="W1760" s="825"/>
      <c r="X1760" s="825"/>
    </row>
    <row r="1761" customFormat="false" ht="13" hidden="false" customHeight="false" outlineLevel="0" collapsed="false">
      <c r="E1761" s="135"/>
      <c r="H1761" s="825"/>
      <c r="J1761" s="826"/>
      <c r="K1761" s="826"/>
      <c r="L1761" s="826"/>
      <c r="T1761" s="825"/>
      <c r="U1761" s="825"/>
      <c r="V1761" s="825"/>
      <c r="W1761" s="825"/>
      <c r="X1761" s="825"/>
    </row>
    <row r="1762" customFormat="false" ht="13" hidden="false" customHeight="false" outlineLevel="0" collapsed="false">
      <c r="E1762" s="135"/>
      <c r="H1762" s="825"/>
      <c r="J1762" s="826"/>
      <c r="K1762" s="826"/>
      <c r="L1762" s="826"/>
      <c r="T1762" s="825"/>
      <c r="U1762" s="825"/>
      <c r="V1762" s="825"/>
      <c r="W1762" s="825"/>
      <c r="X1762" s="825"/>
    </row>
    <row r="1763" customFormat="false" ht="13" hidden="false" customHeight="false" outlineLevel="0" collapsed="false">
      <c r="E1763" s="135"/>
      <c r="H1763" s="825"/>
      <c r="J1763" s="826"/>
      <c r="K1763" s="826"/>
      <c r="L1763" s="826"/>
      <c r="T1763" s="825"/>
      <c r="U1763" s="825"/>
      <c r="V1763" s="825"/>
      <c r="W1763" s="825"/>
      <c r="X1763" s="825"/>
    </row>
    <row r="1764" customFormat="false" ht="13" hidden="false" customHeight="false" outlineLevel="0" collapsed="false">
      <c r="E1764" s="135"/>
      <c r="H1764" s="825"/>
      <c r="J1764" s="826"/>
      <c r="K1764" s="826"/>
      <c r="L1764" s="826"/>
      <c r="T1764" s="825"/>
      <c r="U1764" s="825"/>
      <c r="V1764" s="825"/>
      <c r="W1764" s="825"/>
      <c r="X1764" s="825"/>
    </row>
    <row r="1765" customFormat="false" ht="13" hidden="false" customHeight="false" outlineLevel="0" collapsed="false">
      <c r="E1765" s="135"/>
      <c r="H1765" s="825"/>
      <c r="J1765" s="826"/>
      <c r="K1765" s="826"/>
      <c r="L1765" s="826"/>
      <c r="T1765" s="825"/>
      <c r="U1765" s="825"/>
      <c r="V1765" s="825"/>
      <c r="W1765" s="825"/>
      <c r="X1765" s="825"/>
    </row>
    <row r="1766" customFormat="false" ht="13" hidden="false" customHeight="false" outlineLevel="0" collapsed="false">
      <c r="E1766" s="135"/>
      <c r="H1766" s="825"/>
      <c r="J1766" s="826"/>
      <c r="K1766" s="826"/>
      <c r="L1766" s="826"/>
      <c r="T1766" s="825"/>
      <c r="U1766" s="825"/>
      <c r="V1766" s="825"/>
      <c r="W1766" s="825"/>
      <c r="X1766" s="825"/>
    </row>
    <row r="1767" customFormat="false" ht="13" hidden="false" customHeight="false" outlineLevel="0" collapsed="false">
      <c r="E1767" s="135"/>
      <c r="H1767" s="825"/>
      <c r="J1767" s="826"/>
      <c r="K1767" s="826"/>
      <c r="L1767" s="826"/>
      <c r="T1767" s="825"/>
      <c r="U1767" s="825"/>
      <c r="V1767" s="825"/>
      <c r="W1767" s="825"/>
      <c r="X1767" s="825"/>
    </row>
    <row r="1768" customFormat="false" ht="13" hidden="false" customHeight="false" outlineLevel="0" collapsed="false">
      <c r="E1768" s="135"/>
      <c r="H1768" s="825"/>
      <c r="J1768" s="826"/>
      <c r="K1768" s="826"/>
      <c r="L1768" s="826"/>
      <c r="T1768" s="825"/>
      <c r="U1768" s="825"/>
      <c r="V1768" s="825"/>
      <c r="W1768" s="825"/>
      <c r="X1768" s="825"/>
    </row>
    <row r="1769" customFormat="false" ht="13" hidden="false" customHeight="false" outlineLevel="0" collapsed="false">
      <c r="E1769" s="135"/>
      <c r="H1769" s="825"/>
      <c r="J1769" s="826"/>
      <c r="K1769" s="826"/>
      <c r="L1769" s="826"/>
      <c r="T1769" s="825"/>
      <c r="U1769" s="825"/>
      <c r="V1769" s="825"/>
      <c r="W1769" s="825"/>
      <c r="X1769" s="825"/>
    </row>
    <row r="1770" customFormat="false" ht="13" hidden="false" customHeight="false" outlineLevel="0" collapsed="false">
      <c r="E1770" s="135"/>
      <c r="H1770" s="825"/>
      <c r="J1770" s="826"/>
      <c r="K1770" s="826"/>
      <c r="L1770" s="826"/>
      <c r="T1770" s="825"/>
      <c r="U1770" s="825"/>
      <c r="V1770" s="825"/>
      <c r="W1770" s="825"/>
      <c r="X1770" s="825"/>
    </row>
    <row r="1771" customFormat="false" ht="13" hidden="false" customHeight="false" outlineLevel="0" collapsed="false">
      <c r="E1771" s="135"/>
      <c r="H1771" s="825"/>
      <c r="J1771" s="826"/>
      <c r="K1771" s="826"/>
      <c r="L1771" s="826"/>
      <c r="T1771" s="825"/>
      <c r="U1771" s="825"/>
      <c r="V1771" s="825"/>
      <c r="W1771" s="825"/>
      <c r="X1771" s="825"/>
    </row>
    <row r="1772" customFormat="false" ht="13" hidden="false" customHeight="false" outlineLevel="0" collapsed="false">
      <c r="E1772" s="135"/>
      <c r="H1772" s="825"/>
      <c r="J1772" s="826"/>
      <c r="K1772" s="826"/>
      <c r="L1772" s="826"/>
      <c r="T1772" s="825"/>
      <c r="U1772" s="825"/>
      <c r="V1772" s="825"/>
      <c r="W1772" s="825"/>
      <c r="X1772" s="825"/>
    </row>
    <row r="1773" customFormat="false" ht="13" hidden="false" customHeight="false" outlineLevel="0" collapsed="false">
      <c r="E1773" s="135"/>
      <c r="H1773" s="825"/>
      <c r="J1773" s="826"/>
      <c r="K1773" s="826"/>
      <c r="L1773" s="826"/>
      <c r="T1773" s="825"/>
      <c r="U1773" s="825"/>
      <c r="V1773" s="825"/>
      <c r="W1773" s="825"/>
      <c r="X1773" s="825"/>
    </row>
    <row r="1774" customFormat="false" ht="13" hidden="false" customHeight="false" outlineLevel="0" collapsed="false">
      <c r="E1774" s="135"/>
      <c r="H1774" s="825"/>
      <c r="J1774" s="826"/>
      <c r="K1774" s="826"/>
      <c r="L1774" s="826"/>
      <c r="T1774" s="825"/>
      <c r="U1774" s="825"/>
      <c r="V1774" s="825"/>
      <c r="W1774" s="825"/>
      <c r="X1774" s="825"/>
    </row>
    <row r="1775" customFormat="false" ht="13" hidden="false" customHeight="false" outlineLevel="0" collapsed="false">
      <c r="E1775" s="135"/>
      <c r="H1775" s="825"/>
      <c r="J1775" s="826"/>
      <c r="K1775" s="826"/>
      <c r="L1775" s="826"/>
      <c r="T1775" s="825"/>
      <c r="U1775" s="825"/>
      <c r="V1775" s="825"/>
      <c r="W1775" s="825"/>
      <c r="X1775" s="825"/>
    </row>
    <row r="1776" customFormat="false" ht="13" hidden="false" customHeight="false" outlineLevel="0" collapsed="false">
      <c r="E1776" s="135"/>
      <c r="H1776" s="825"/>
      <c r="J1776" s="826"/>
      <c r="K1776" s="826"/>
      <c r="L1776" s="826"/>
      <c r="T1776" s="825"/>
      <c r="U1776" s="825"/>
      <c r="V1776" s="825"/>
      <c r="W1776" s="825"/>
      <c r="X1776" s="825"/>
    </row>
    <row r="1777" customFormat="false" ht="13" hidden="false" customHeight="false" outlineLevel="0" collapsed="false">
      <c r="E1777" s="135"/>
      <c r="H1777" s="825"/>
      <c r="J1777" s="826"/>
      <c r="K1777" s="826"/>
      <c r="L1777" s="826"/>
      <c r="T1777" s="825"/>
      <c r="U1777" s="825"/>
      <c r="V1777" s="825"/>
      <c r="W1777" s="825"/>
      <c r="X1777" s="825"/>
    </row>
    <row r="1778" customFormat="false" ht="13" hidden="false" customHeight="false" outlineLevel="0" collapsed="false">
      <c r="E1778" s="135"/>
      <c r="H1778" s="825"/>
      <c r="J1778" s="826"/>
      <c r="K1778" s="826"/>
      <c r="L1778" s="826"/>
      <c r="T1778" s="825"/>
      <c r="U1778" s="825"/>
      <c r="V1778" s="825"/>
      <c r="W1778" s="825"/>
      <c r="X1778" s="825"/>
    </row>
    <row r="1779" customFormat="false" ht="13" hidden="false" customHeight="false" outlineLevel="0" collapsed="false">
      <c r="E1779" s="135"/>
      <c r="H1779" s="825"/>
      <c r="J1779" s="826"/>
      <c r="K1779" s="826"/>
      <c r="L1779" s="826"/>
      <c r="T1779" s="825"/>
      <c r="U1779" s="825"/>
      <c r="V1779" s="825"/>
      <c r="W1779" s="825"/>
      <c r="X1779" s="825"/>
    </row>
    <row r="1780" customFormat="false" ht="13" hidden="false" customHeight="false" outlineLevel="0" collapsed="false">
      <c r="E1780" s="135"/>
      <c r="H1780" s="825"/>
      <c r="J1780" s="826"/>
      <c r="K1780" s="826"/>
      <c r="L1780" s="826"/>
      <c r="T1780" s="825"/>
      <c r="U1780" s="825"/>
      <c r="V1780" s="825"/>
      <c r="W1780" s="825"/>
      <c r="X1780" s="825"/>
    </row>
    <row r="1781" customFormat="false" ht="13" hidden="false" customHeight="false" outlineLevel="0" collapsed="false">
      <c r="E1781" s="135"/>
      <c r="H1781" s="825"/>
      <c r="J1781" s="826"/>
      <c r="K1781" s="826"/>
      <c r="L1781" s="826"/>
      <c r="T1781" s="825"/>
      <c r="U1781" s="825"/>
      <c r="V1781" s="825"/>
      <c r="W1781" s="825"/>
      <c r="X1781" s="825"/>
    </row>
    <row r="1782" customFormat="false" ht="13" hidden="false" customHeight="false" outlineLevel="0" collapsed="false">
      <c r="E1782" s="135"/>
      <c r="H1782" s="825"/>
      <c r="J1782" s="826"/>
      <c r="K1782" s="826"/>
      <c r="L1782" s="826"/>
      <c r="T1782" s="825"/>
      <c r="U1782" s="825"/>
      <c r="V1782" s="825"/>
      <c r="W1782" s="825"/>
      <c r="X1782" s="825"/>
    </row>
    <row r="1783" customFormat="false" ht="13" hidden="false" customHeight="false" outlineLevel="0" collapsed="false">
      <c r="E1783" s="135"/>
      <c r="H1783" s="825"/>
      <c r="J1783" s="826"/>
      <c r="K1783" s="826"/>
      <c r="L1783" s="826"/>
      <c r="T1783" s="825"/>
      <c r="U1783" s="825"/>
      <c r="V1783" s="825"/>
      <c r="W1783" s="825"/>
      <c r="X1783" s="825"/>
    </row>
    <row r="1784" customFormat="false" ht="13" hidden="false" customHeight="false" outlineLevel="0" collapsed="false">
      <c r="E1784" s="135"/>
      <c r="H1784" s="825"/>
      <c r="J1784" s="826"/>
      <c r="K1784" s="826"/>
      <c r="L1784" s="826"/>
      <c r="T1784" s="825"/>
      <c r="U1784" s="825"/>
      <c r="V1784" s="825"/>
      <c r="W1784" s="825"/>
      <c r="X1784" s="825"/>
    </row>
    <row r="1785" customFormat="false" ht="13" hidden="false" customHeight="false" outlineLevel="0" collapsed="false">
      <c r="E1785" s="135"/>
      <c r="H1785" s="825"/>
      <c r="J1785" s="826"/>
      <c r="K1785" s="826"/>
      <c r="L1785" s="826"/>
      <c r="T1785" s="825"/>
      <c r="U1785" s="825"/>
      <c r="V1785" s="825"/>
      <c r="W1785" s="825"/>
      <c r="X1785" s="825"/>
    </row>
    <row r="1786" customFormat="false" ht="13" hidden="false" customHeight="false" outlineLevel="0" collapsed="false">
      <c r="E1786" s="135"/>
      <c r="H1786" s="825"/>
      <c r="J1786" s="826"/>
      <c r="K1786" s="826"/>
      <c r="L1786" s="826"/>
      <c r="T1786" s="825"/>
      <c r="U1786" s="825"/>
      <c r="V1786" s="825"/>
      <c r="W1786" s="825"/>
      <c r="X1786" s="825"/>
    </row>
    <row r="1787" customFormat="false" ht="13" hidden="false" customHeight="false" outlineLevel="0" collapsed="false">
      <c r="E1787" s="135"/>
      <c r="H1787" s="825"/>
      <c r="J1787" s="826"/>
      <c r="K1787" s="826"/>
      <c r="L1787" s="826"/>
      <c r="T1787" s="825"/>
      <c r="U1787" s="825"/>
      <c r="V1787" s="825"/>
      <c r="W1787" s="825"/>
      <c r="X1787" s="825"/>
    </row>
    <row r="1788" customFormat="false" ht="13" hidden="false" customHeight="false" outlineLevel="0" collapsed="false">
      <c r="E1788" s="135"/>
      <c r="H1788" s="825"/>
      <c r="J1788" s="826"/>
      <c r="K1788" s="826"/>
      <c r="L1788" s="826"/>
      <c r="T1788" s="825"/>
      <c r="U1788" s="825"/>
      <c r="V1788" s="825"/>
      <c r="W1788" s="825"/>
      <c r="X1788" s="825"/>
    </row>
    <row r="1789" customFormat="false" ht="13" hidden="false" customHeight="false" outlineLevel="0" collapsed="false">
      <c r="E1789" s="135"/>
      <c r="H1789" s="825"/>
      <c r="J1789" s="826"/>
      <c r="K1789" s="826"/>
      <c r="L1789" s="826"/>
      <c r="T1789" s="825"/>
      <c r="U1789" s="825"/>
      <c r="V1789" s="825"/>
      <c r="W1789" s="825"/>
      <c r="X1789" s="825"/>
    </row>
    <row r="1790" customFormat="false" ht="13" hidden="false" customHeight="false" outlineLevel="0" collapsed="false">
      <c r="E1790" s="135"/>
      <c r="H1790" s="825"/>
      <c r="J1790" s="826"/>
      <c r="K1790" s="826"/>
      <c r="L1790" s="826"/>
      <c r="T1790" s="825"/>
      <c r="U1790" s="825"/>
      <c r="V1790" s="825"/>
      <c r="W1790" s="825"/>
      <c r="X1790" s="825"/>
    </row>
    <row r="1791" customFormat="false" ht="13" hidden="false" customHeight="false" outlineLevel="0" collapsed="false">
      <c r="E1791" s="135"/>
      <c r="H1791" s="825"/>
      <c r="J1791" s="826"/>
      <c r="K1791" s="826"/>
      <c r="L1791" s="826"/>
      <c r="T1791" s="825"/>
      <c r="U1791" s="825"/>
      <c r="V1791" s="825"/>
      <c r="W1791" s="825"/>
      <c r="X1791" s="825"/>
    </row>
    <row r="1792" customFormat="false" ht="13" hidden="false" customHeight="false" outlineLevel="0" collapsed="false">
      <c r="E1792" s="135"/>
      <c r="H1792" s="825"/>
      <c r="J1792" s="826"/>
      <c r="K1792" s="826"/>
      <c r="L1792" s="826"/>
      <c r="T1792" s="825"/>
      <c r="U1792" s="825"/>
      <c r="V1792" s="825"/>
      <c r="W1792" s="825"/>
      <c r="X1792" s="825"/>
    </row>
    <row r="1793" customFormat="false" ht="13" hidden="false" customHeight="false" outlineLevel="0" collapsed="false">
      <c r="E1793" s="135"/>
      <c r="H1793" s="825"/>
      <c r="J1793" s="826"/>
      <c r="K1793" s="826"/>
      <c r="L1793" s="826"/>
      <c r="T1793" s="825"/>
      <c r="U1793" s="825"/>
      <c r="V1793" s="825"/>
      <c r="W1793" s="825"/>
      <c r="X1793" s="825"/>
    </row>
    <row r="1794" customFormat="false" ht="13" hidden="false" customHeight="false" outlineLevel="0" collapsed="false">
      <c r="E1794" s="135"/>
      <c r="H1794" s="825"/>
      <c r="J1794" s="826"/>
      <c r="K1794" s="826"/>
      <c r="L1794" s="826"/>
      <c r="T1794" s="825"/>
      <c r="U1794" s="825"/>
      <c r="V1794" s="825"/>
      <c r="W1794" s="825"/>
      <c r="X1794" s="825"/>
    </row>
    <row r="1795" customFormat="false" ht="13" hidden="false" customHeight="false" outlineLevel="0" collapsed="false">
      <c r="E1795" s="135"/>
      <c r="H1795" s="825"/>
      <c r="J1795" s="826"/>
      <c r="K1795" s="826"/>
      <c r="L1795" s="826"/>
      <c r="T1795" s="825"/>
      <c r="U1795" s="825"/>
      <c r="V1795" s="825"/>
      <c r="W1795" s="825"/>
      <c r="X1795" s="825"/>
    </row>
    <row r="1796" customFormat="false" ht="13" hidden="false" customHeight="false" outlineLevel="0" collapsed="false">
      <c r="E1796" s="135"/>
      <c r="H1796" s="825"/>
      <c r="J1796" s="826"/>
      <c r="K1796" s="826"/>
      <c r="L1796" s="826"/>
      <c r="T1796" s="825"/>
      <c r="U1796" s="825"/>
      <c r="V1796" s="825"/>
      <c r="W1796" s="825"/>
      <c r="X1796" s="825"/>
    </row>
    <row r="1797" customFormat="false" ht="13" hidden="false" customHeight="false" outlineLevel="0" collapsed="false">
      <c r="E1797" s="135"/>
      <c r="H1797" s="825"/>
      <c r="J1797" s="826"/>
      <c r="K1797" s="826"/>
      <c r="L1797" s="826"/>
      <c r="T1797" s="825"/>
      <c r="U1797" s="825"/>
      <c r="V1797" s="825"/>
      <c r="W1797" s="825"/>
      <c r="X1797" s="825"/>
    </row>
    <row r="1798" customFormat="false" ht="13" hidden="false" customHeight="false" outlineLevel="0" collapsed="false">
      <c r="E1798" s="135"/>
      <c r="H1798" s="825"/>
      <c r="J1798" s="826"/>
      <c r="K1798" s="826"/>
      <c r="L1798" s="826"/>
      <c r="T1798" s="825"/>
      <c r="U1798" s="825"/>
      <c r="V1798" s="825"/>
      <c r="W1798" s="825"/>
      <c r="X1798" s="825"/>
    </row>
    <row r="1799" customFormat="false" ht="13" hidden="false" customHeight="false" outlineLevel="0" collapsed="false">
      <c r="E1799" s="135"/>
      <c r="H1799" s="825"/>
      <c r="J1799" s="826"/>
      <c r="K1799" s="826"/>
      <c r="L1799" s="826"/>
      <c r="T1799" s="825"/>
      <c r="U1799" s="825"/>
      <c r="V1799" s="825"/>
      <c r="W1799" s="825"/>
      <c r="X1799" s="825"/>
    </row>
    <row r="1800" customFormat="false" ht="13" hidden="false" customHeight="false" outlineLevel="0" collapsed="false">
      <c r="E1800" s="135"/>
      <c r="H1800" s="825"/>
      <c r="J1800" s="826"/>
      <c r="K1800" s="826"/>
      <c r="L1800" s="826"/>
      <c r="T1800" s="825"/>
      <c r="U1800" s="825"/>
      <c r="V1800" s="825"/>
      <c r="W1800" s="825"/>
      <c r="X1800" s="825"/>
    </row>
    <row r="1801" customFormat="false" ht="13" hidden="false" customHeight="false" outlineLevel="0" collapsed="false">
      <c r="E1801" s="135"/>
      <c r="H1801" s="825"/>
      <c r="J1801" s="826"/>
      <c r="K1801" s="826"/>
      <c r="L1801" s="826"/>
      <c r="T1801" s="825"/>
      <c r="U1801" s="825"/>
      <c r="V1801" s="825"/>
      <c r="W1801" s="825"/>
      <c r="X1801" s="825"/>
    </row>
    <row r="1802" customFormat="false" ht="13" hidden="false" customHeight="false" outlineLevel="0" collapsed="false">
      <c r="E1802" s="135"/>
      <c r="H1802" s="825"/>
      <c r="J1802" s="826"/>
      <c r="K1802" s="826"/>
      <c r="L1802" s="826"/>
      <c r="T1802" s="825"/>
      <c r="U1802" s="825"/>
      <c r="V1802" s="825"/>
      <c r="W1802" s="825"/>
      <c r="X1802" s="825"/>
    </row>
    <row r="1803" customFormat="false" ht="13" hidden="false" customHeight="false" outlineLevel="0" collapsed="false">
      <c r="E1803" s="135"/>
      <c r="H1803" s="825"/>
      <c r="J1803" s="826"/>
      <c r="K1803" s="826"/>
      <c r="L1803" s="826"/>
      <c r="T1803" s="825"/>
      <c r="U1803" s="825"/>
      <c r="V1803" s="825"/>
      <c r="W1803" s="825"/>
      <c r="X1803" s="825"/>
    </row>
    <row r="1804" customFormat="false" ht="13" hidden="false" customHeight="false" outlineLevel="0" collapsed="false">
      <c r="E1804" s="135"/>
      <c r="H1804" s="825"/>
      <c r="J1804" s="826"/>
      <c r="K1804" s="826"/>
      <c r="L1804" s="826"/>
      <c r="T1804" s="825"/>
      <c r="U1804" s="825"/>
      <c r="V1804" s="825"/>
      <c r="W1804" s="825"/>
      <c r="X1804" s="825"/>
    </row>
    <row r="1805" customFormat="false" ht="13" hidden="false" customHeight="false" outlineLevel="0" collapsed="false">
      <c r="E1805" s="135"/>
      <c r="H1805" s="825"/>
      <c r="J1805" s="826"/>
      <c r="K1805" s="826"/>
      <c r="L1805" s="826"/>
      <c r="T1805" s="825"/>
      <c r="U1805" s="825"/>
      <c r="V1805" s="825"/>
      <c r="W1805" s="825"/>
      <c r="X1805" s="825"/>
    </row>
    <row r="1806" customFormat="false" ht="13" hidden="false" customHeight="false" outlineLevel="0" collapsed="false">
      <c r="E1806" s="135"/>
      <c r="H1806" s="825"/>
      <c r="J1806" s="826"/>
      <c r="K1806" s="826"/>
      <c r="L1806" s="826"/>
      <c r="T1806" s="825"/>
      <c r="U1806" s="825"/>
      <c r="V1806" s="825"/>
      <c r="W1806" s="825"/>
      <c r="X1806" s="825"/>
    </row>
    <row r="1807" customFormat="false" ht="13" hidden="false" customHeight="false" outlineLevel="0" collapsed="false">
      <c r="E1807" s="135"/>
      <c r="H1807" s="825"/>
      <c r="J1807" s="826"/>
      <c r="K1807" s="826"/>
      <c r="L1807" s="826"/>
      <c r="T1807" s="825"/>
      <c r="U1807" s="825"/>
      <c r="V1807" s="825"/>
      <c r="W1807" s="825"/>
      <c r="X1807" s="825"/>
    </row>
    <row r="1808" customFormat="false" ht="13" hidden="false" customHeight="false" outlineLevel="0" collapsed="false">
      <c r="E1808" s="135"/>
      <c r="H1808" s="825"/>
      <c r="J1808" s="826"/>
      <c r="K1808" s="826"/>
      <c r="L1808" s="826"/>
      <c r="T1808" s="825"/>
      <c r="U1808" s="825"/>
      <c r="V1808" s="825"/>
      <c r="W1808" s="825"/>
      <c r="X1808" s="825"/>
    </row>
    <row r="1809" customFormat="false" ht="13" hidden="false" customHeight="false" outlineLevel="0" collapsed="false">
      <c r="E1809" s="135"/>
      <c r="H1809" s="825"/>
      <c r="J1809" s="826"/>
      <c r="K1809" s="826"/>
      <c r="L1809" s="826"/>
      <c r="T1809" s="825"/>
      <c r="U1809" s="825"/>
      <c r="V1809" s="825"/>
      <c r="W1809" s="825"/>
      <c r="X1809" s="825"/>
    </row>
    <row r="1810" customFormat="false" ht="13" hidden="false" customHeight="false" outlineLevel="0" collapsed="false">
      <c r="E1810" s="135"/>
      <c r="H1810" s="825"/>
      <c r="J1810" s="826"/>
      <c r="K1810" s="826"/>
      <c r="L1810" s="826"/>
      <c r="T1810" s="825"/>
      <c r="U1810" s="825"/>
      <c r="V1810" s="825"/>
      <c r="W1810" s="825"/>
      <c r="X1810" s="825"/>
    </row>
    <row r="1811" customFormat="false" ht="13" hidden="false" customHeight="false" outlineLevel="0" collapsed="false">
      <c r="E1811" s="135"/>
      <c r="H1811" s="825"/>
      <c r="J1811" s="826"/>
      <c r="K1811" s="826"/>
      <c r="L1811" s="826"/>
      <c r="T1811" s="825"/>
      <c r="U1811" s="825"/>
      <c r="V1811" s="825"/>
      <c r="W1811" s="825"/>
      <c r="X1811" s="825"/>
    </row>
    <row r="1812" customFormat="false" ht="13" hidden="false" customHeight="false" outlineLevel="0" collapsed="false">
      <c r="E1812" s="135"/>
      <c r="H1812" s="825"/>
      <c r="J1812" s="826"/>
      <c r="K1812" s="826"/>
      <c r="L1812" s="826"/>
      <c r="T1812" s="825"/>
      <c r="U1812" s="825"/>
      <c r="V1812" s="825"/>
      <c r="W1812" s="825"/>
      <c r="X1812" s="825"/>
    </row>
    <row r="1813" customFormat="false" ht="13" hidden="false" customHeight="false" outlineLevel="0" collapsed="false">
      <c r="E1813" s="135"/>
      <c r="H1813" s="825"/>
      <c r="J1813" s="826"/>
      <c r="K1813" s="826"/>
      <c r="L1813" s="826"/>
      <c r="T1813" s="825"/>
      <c r="U1813" s="825"/>
      <c r="V1813" s="825"/>
      <c r="W1813" s="825"/>
      <c r="X1813" s="825"/>
    </row>
    <row r="1814" customFormat="false" ht="13" hidden="false" customHeight="false" outlineLevel="0" collapsed="false">
      <c r="E1814" s="135"/>
      <c r="H1814" s="825"/>
      <c r="J1814" s="826"/>
      <c r="K1814" s="826"/>
      <c r="L1814" s="826"/>
      <c r="T1814" s="825"/>
      <c r="U1814" s="825"/>
      <c r="V1814" s="825"/>
      <c r="W1814" s="825"/>
      <c r="X1814" s="825"/>
    </row>
    <row r="1815" customFormat="false" ht="13" hidden="false" customHeight="false" outlineLevel="0" collapsed="false">
      <c r="E1815" s="135"/>
      <c r="H1815" s="825"/>
      <c r="J1815" s="826"/>
      <c r="K1815" s="826"/>
      <c r="L1815" s="826"/>
      <c r="T1815" s="825"/>
      <c r="U1815" s="825"/>
      <c r="V1815" s="825"/>
      <c r="W1815" s="825"/>
      <c r="X1815" s="825"/>
    </row>
    <row r="1816" customFormat="false" ht="13" hidden="false" customHeight="false" outlineLevel="0" collapsed="false">
      <c r="E1816" s="135"/>
      <c r="H1816" s="825"/>
      <c r="J1816" s="826"/>
      <c r="K1816" s="826"/>
      <c r="L1816" s="826"/>
      <c r="T1816" s="825"/>
      <c r="U1816" s="825"/>
      <c r="V1816" s="825"/>
      <c r="W1816" s="825"/>
      <c r="X1816" s="825"/>
    </row>
    <row r="1817" customFormat="false" ht="13" hidden="false" customHeight="false" outlineLevel="0" collapsed="false">
      <c r="E1817" s="135"/>
      <c r="H1817" s="825"/>
      <c r="J1817" s="826"/>
      <c r="K1817" s="826"/>
      <c r="L1817" s="826"/>
      <c r="T1817" s="825"/>
      <c r="U1817" s="825"/>
      <c r="V1817" s="825"/>
      <c r="W1817" s="825"/>
      <c r="X1817" s="825"/>
    </row>
    <row r="1818" customFormat="false" ht="13" hidden="false" customHeight="false" outlineLevel="0" collapsed="false">
      <c r="E1818" s="135"/>
      <c r="H1818" s="825"/>
      <c r="J1818" s="826"/>
      <c r="K1818" s="826"/>
      <c r="L1818" s="826"/>
      <c r="T1818" s="825"/>
      <c r="U1818" s="825"/>
      <c r="V1818" s="825"/>
      <c r="W1818" s="825"/>
      <c r="X1818" s="825"/>
    </row>
    <row r="1819" customFormat="false" ht="13" hidden="false" customHeight="false" outlineLevel="0" collapsed="false">
      <c r="E1819" s="135"/>
      <c r="H1819" s="825"/>
      <c r="J1819" s="826"/>
      <c r="K1819" s="826"/>
      <c r="L1819" s="826"/>
      <c r="T1819" s="825"/>
      <c r="U1819" s="825"/>
      <c r="V1819" s="825"/>
      <c r="W1819" s="825"/>
      <c r="X1819" s="825"/>
    </row>
    <row r="1820" customFormat="false" ht="13" hidden="false" customHeight="false" outlineLevel="0" collapsed="false">
      <c r="E1820" s="135"/>
      <c r="H1820" s="825"/>
      <c r="J1820" s="826"/>
      <c r="K1820" s="826"/>
      <c r="L1820" s="826"/>
      <c r="T1820" s="825"/>
      <c r="U1820" s="825"/>
      <c r="V1820" s="825"/>
      <c r="W1820" s="825"/>
      <c r="X1820" s="825"/>
    </row>
    <row r="1821" customFormat="false" ht="13" hidden="false" customHeight="false" outlineLevel="0" collapsed="false">
      <c r="E1821" s="135"/>
      <c r="H1821" s="825"/>
      <c r="J1821" s="826"/>
      <c r="K1821" s="826"/>
      <c r="L1821" s="826"/>
      <c r="T1821" s="825"/>
      <c r="U1821" s="825"/>
      <c r="V1821" s="825"/>
      <c r="W1821" s="825"/>
      <c r="X1821" s="825"/>
    </row>
    <row r="1822" customFormat="false" ht="13" hidden="false" customHeight="false" outlineLevel="0" collapsed="false">
      <c r="E1822" s="135"/>
      <c r="H1822" s="825"/>
      <c r="J1822" s="826"/>
      <c r="K1822" s="826"/>
      <c r="L1822" s="826"/>
      <c r="T1822" s="825"/>
      <c r="U1822" s="825"/>
      <c r="V1822" s="825"/>
      <c r="W1822" s="825"/>
      <c r="X1822" s="825"/>
    </row>
    <row r="1823" customFormat="false" ht="13" hidden="false" customHeight="false" outlineLevel="0" collapsed="false">
      <c r="E1823" s="135"/>
      <c r="H1823" s="825"/>
      <c r="J1823" s="826"/>
      <c r="K1823" s="826"/>
      <c r="L1823" s="826"/>
      <c r="T1823" s="825"/>
      <c r="U1823" s="825"/>
      <c r="V1823" s="825"/>
      <c r="W1823" s="825"/>
      <c r="X1823" s="825"/>
    </row>
    <row r="1824" customFormat="false" ht="13" hidden="false" customHeight="false" outlineLevel="0" collapsed="false">
      <c r="E1824" s="135"/>
      <c r="H1824" s="825"/>
      <c r="J1824" s="826"/>
      <c r="K1824" s="826"/>
      <c r="L1824" s="826"/>
      <c r="T1824" s="825"/>
      <c r="U1824" s="825"/>
      <c r="V1824" s="825"/>
      <c r="W1824" s="825"/>
      <c r="X1824" s="825"/>
    </row>
    <row r="1825" customFormat="false" ht="13" hidden="false" customHeight="false" outlineLevel="0" collapsed="false">
      <c r="E1825" s="135"/>
      <c r="H1825" s="825"/>
      <c r="J1825" s="826"/>
      <c r="K1825" s="826"/>
      <c r="L1825" s="826"/>
      <c r="T1825" s="825"/>
      <c r="U1825" s="825"/>
      <c r="V1825" s="825"/>
      <c r="W1825" s="825"/>
      <c r="X1825" s="825"/>
    </row>
    <row r="1826" customFormat="false" ht="13" hidden="false" customHeight="false" outlineLevel="0" collapsed="false">
      <c r="E1826" s="135"/>
      <c r="H1826" s="825"/>
      <c r="J1826" s="826"/>
      <c r="K1826" s="826"/>
      <c r="L1826" s="826"/>
      <c r="T1826" s="825"/>
      <c r="U1826" s="825"/>
      <c r="V1826" s="825"/>
      <c r="W1826" s="825"/>
      <c r="X1826" s="825"/>
    </row>
    <row r="1827" customFormat="false" ht="13" hidden="false" customHeight="false" outlineLevel="0" collapsed="false">
      <c r="E1827" s="135"/>
      <c r="H1827" s="825"/>
      <c r="J1827" s="826"/>
      <c r="K1827" s="826"/>
      <c r="L1827" s="826"/>
      <c r="T1827" s="825"/>
      <c r="U1827" s="825"/>
      <c r="V1827" s="825"/>
      <c r="W1827" s="825"/>
      <c r="X1827" s="825"/>
    </row>
    <row r="1828" customFormat="false" ht="13" hidden="false" customHeight="false" outlineLevel="0" collapsed="false">
      <c r="E1828" s="135"/>
      <c r="H1828" s="825"/>
      <c r="J1828" s="826"/>
      <c r="K1828" s="826"/>
      <c r="L1828" s="826"/>
      <c r="T1828" s="825"/>
      <c r="U1828" s="825"/>
      <c r="V1828" s="825"/>
      <c r="W1828" s="825"/>
      <c r="X1828" s="825"/>
    </row>
    <row r="1829" customFormat="false" ht="13" hidden="false" customHeight="false" outlineLevel="0" collapsed="false">
      <c r="E1829" s="135"/>
      <c r="H1829" s="825"/>
      <c r="J1829" s="826"/>
      <c r="K1829" s="826"/>
      <c r="L1829" s="826"/>
      <c r="T1829" s="825"/>
      <c r="U1829" s="825"/>
      <c r="V1829" s="825"/>
      <c r="W1829" s="825"/>
      <c r="X1829" s="825"/>
    </row>
    <row r="1830" customFormat="false" ht="13" hidden="false" customHeight="false" outlineLevel="0" collapsed="false">
      <c r="E1830" s="135"/>
      <c r="H1830" s="825"/>
      <c r="J1830" s="826"/>
      <c r="K1830" s="826"/>
      <c r="L1830" s="826"/>
      <c r="T1830" s="825"/>
      <c r="U1830" s="825"/>
      <c r="V1830" s="825"/>
      <c r="W1830" s="825"/>
      <c r="X1830" s="825"/>
    </row>
    <row r="1831" customFormat="false" ht="13" hidden="false" customHeight="false" outlineLevel="0" collapsed="false">
      <c r="E1831" s="135"/>
      <c r="H1831" s="825"/>
      <c r="J1831" s="826"/>
      <c r="K1831" s="826"/>
      <c r="L1831" s="826"/>
      <c r="T1831" s="825"/>
      <c r="U1831" s="825"/>
      <c r="V1831" s="825"/>
      <c r="W1831" s="825"/>
      <c r="X1831" s="825"/>
    </row>
    <row r="1832" customFormat="false" ht="13" hidden="false" customHeight="false" outlineLevel="0" collapsed="false">
      <c r="E1832" s="135"/>
      <c r="H1832" s="825"/>
      <c r="J1832" s="826"/>
      <c r="K1832" s="826"/>
      <c r="L1832" s="826"/>
      <c r="T1832" s="825"/>
      <c r="U1832" s="825"/>
      <c r="V1832" s="825"/>
      <c r="W1832" s="825"/>
      <c r="X1832" s="825"/>
    </row>
    <row r="1833" customFormat="false" ht="13" hidden="false" customHeight="false" outlineLevel="0" collapsed="false">
      <c r="E1833" s="135"/>
      <c r="H1833" s="825"/>
      <c r="J1833" s="826"/>
      <c r="K1833" s="826"/>
      <c r="L1833" s="826"/>
      <c r="T1833" s="825"/>
      <c r="U1833" s="825"/>
      <c r="V1833" s="825"/>
      <c r="W1833" s="825"/>
      <c r="X1833" s="825"/>
    </row>
    <row r="1834" customFormat="false" ht="13" hidden="false" customHeight="false" outlineLevel="0" collapsed="false">
      <c r="E1834" s="135"/>
      <c r="H1834" s="825"/>
      <c r="J1834" s="826"/>
      <c r="K1834" s="826"/>
      <c r="L1834" s="826"/>
      <c r="T1834" s="825"/>
      <c r="U1834" s="825"/>
      <c r="V1834" s="825"/>
      <c r="W1834" s="825"/>
      <c r="X1834" s="825"/>
    </row>
    <row r="1835" customFormat="false" ht="13" hidden="false" customHeight="false" outlineLevel="0" collapsed="false">
      <c r="E1835" s="135"/>
      <c r="H1835" s="825"/>
      <c r="J1835" s="826"/>
      <c r="K1835" s="826"/>
      <c r="L1835" s="826"/>
      <c r="T1835" s="825"/>
      <c r="U1835" s="825"/>
      <c r="V1835" s="825"/>
      <c r="W1835" s="825"/>
      <c r="X1835" s="825"/>
    </row>
    <row r="1836" customFormat="false" ht="13" hidden="false" customHeight="false" outlineLevel="0" collapsed="false">
      <c r="E1836" s="135"/>
      <c r="H1836" s="825"/>
      <c r="J1836" s="826"/>
      <c r="K1836" s="826"/>
      <c r="L1836" s="826"/>
      <c r="T1836" s="825"/>
      <c r="U1836" s="825"/>
      <c r="V1836" s="825"/>
      <c r="W1836" s="825"/>
      <c r="X1836" s="825"/>
    </row>
    <row r="1837" customFormat="false" ht="13" hidden="false" customHeight="false" outlineLevel="0" collapsed="false">
      <c r="E1837" s="135"/>
      <c r="H1837" s="825"/>
      <c r="J1837" s="826"/>
      <c r="K1837" s="826"/>
      <c r="L1837" s="826"/>
      <c r="T1837" s="825"/>
      <c r="U1837" s="825"/>
      <c r="V1837" s="825"/>
      <c r="W1837" s="825"/>
      <c r="X1837" s="825"/>
    </row>
    <row r="1838" customFormat="false" ht="13" hidden="false" customHeight="false" outlineLevel="0" collapsed="false">
      <c r="E1838" s="135"/>
      <c r="H1838" s="825"/>
      <c r="J1838" s="826"/>
      <c r="K1838" s="826"/>
      <c r="L1838" s="826"/>
      <c r="T1838" s="825"/>
      <c r="U1838" s="825"/>
      <c r="V1838" s="825"/>
      <c r="W1838" s="825"/>
      <c r="X1838" s="825"/>
    </row>
    <row r="1839" customFormat="false" ht="13" hidden="false" customHeight="false" outlineLevel="0" collapsed="false">
      <c r="E1839" s="135"/>
      <c r="H1839" s="825"/>
      <c r="J1839" s="826"/>
      <c r="K1839" s="826"/>
      <c r="L1839" s="826"/>
      <c r="T1839" s="825"/>
      <c r="U1839" s="825"/>
      <c r="V1839" s="825"/>
      <c r="W1839" s="825"/>
      <c r="X1839" s="825"/>
    </row>
    <row r="1840" customFormat="false" ht="13" hidden="false" customHeight="false" outlineLevel="0" collapsed="false">
      <c r="E1840" s="135"/>
      <c r="H1840" s="825"/>
      <c r="J1840" s="826"/>
      <c r="K1840" s="826"/>
      <c r="L1840" s="826"/>
      <c r="T1840" s="825"/>
      <c r="U1840" s="825"/>
      <c r="V1840" s="825"/>
      <c r="W1840" s="825"/>
      <c r="X1840" s="825"/>
    </row>
    <row r="1841" customFormat="false" ht="13" hidden="false" customHeight="false" outlineLevel="0" collapsed="false">
      <c r="E1841" s="135"/>
      <c r="H1841" s="825"/>
      <c r="J1841" s="826"/>
      <c r="K1841" s="826"/>
      <c r="L1841" s="826"/>
      <c r="T1841" s="825"/>
      <c r="U1841" s="825"/>
      <c r="V1841" s="825"/>
      <c r="W1841" s="825"/>
      <c r="X1841" s="825"/>
    </row>
    <row r="1842" customFormat="false" ht="13" hidden="false" customHeight="false" outlineLevel="0" collapsed="false">
      <c r="E1842" s="135"/>
      <c r="H1842" s="825"/>
      <c r="J1842" s="826"/>
      <c r="K1842" s="826"/>
      <c r="L1842" s="826"/>
      <c r="T1842" s="825"/>
      <c r="U1842" s="825"/>
      <c r="V1842" s="825"/>
      <c r="W1842" s="825"/>
      <c r="X1842" s="825"/>
    </row>
    <row r="1843" customFormat="false" ht="13" hidden="false" customHeight="false" outlineLevel="0" collapsed="false">
      <c r="E1843" s="135"/>
      <c r="H1843" s="825"/>
      <c r="J1843" s="826"/>
      <c r="K1843" s="826"/>
      <c r="L1843" s="826"/>
      <c r="T1843" s="825"/>
      <c r="U1843" s="825"/>
      <c r="V1843" s="825"/>
      <c r="W1843" s="825"/>
      <c r="X1843" s="825"/>
    </row>
    <row r="1844" customFormat="false" ht="13" hidden="false" customHeight="false" outlineLevel="0" collapsed="false">
      <c r="E1844" s="135"/>
      <c r="H1844" s="825"/>
      <c r="J1844" s="826"/>
      <c r="K1844" s="826"/>
      <c r="L1844" s="826"/>
      <c r="T1844" s="825"/>
      <c r="U1844" s="825"/>
      <c r="V1844" s="825"/>
      <c r="W1844" s="825"/>
      <c r="X1844" s="825"/>
    </row>
    <row r="1845" customFormat="false" ht="13" hidden="false" customHeight="false" outlineLevel="0" collapsed="false">
      <c r="E1845" s="135"/>
      <c r="H1845" s="825"/>
      <c r="J1845" s="826"/>
      <c r="K1845" s="826"/>
      <c r="L1845" s="826"/>
      <c r="T1845" s="825"/>
      <c r="U1845" s="825"/>
      <c r="V1845" s="825"/>
      <c r="W1845" s="825"/>
      <c r="X1845" s="825"/>
    </row>
    <row r="1846" customFormat="false" ht="13" hidden="false" customHeight="false" outlineLevel="0" collapsed="false">
      <c r="E1846" s="135"/>
      <c r="H1846" s="825"/>
      <c r="J1846" s="826"/>
      <c r="K1846" s="826"/>
      <c r="L1846" s="826"/>
      <c r="T1846" s="825"/>
      <c r="U1846" s="825"/>
      <c r="V1846" s="825"/>
      <c r="W1846" s="825"/>
      <c r="X1846" s="825"/>
    </row>
    <row r="1847" customFormat="false" ht="13" hidden="false" customHeight="false" outlineLevel="0" collapsed="false">
      <c r="E1847" s="135"/>
      <c r="H1847" s="825"/>
      <c r="J1847" s="826"/>
      <c r="K1847" s="826"/>
      <c r="L1847" s="826"/>
      <c r="T1847" s="825"/>
      <c r="U1847" s="825"/>
      <c r="V1847" s="825"/>
      <c r="W1847" s="825"/>
      <c r="X1847" s="825"/>
    </row>
    <row r="1848" customFormat="false" ht="13" hidden="false" customHeight="false" outlineLevel="0" collapsed="false">
      <c r="E1848" s="135"/>
      <c r="H1848" s="825"/>
      <c r="J1848" s="826"/>
      <c r="K1848" s="826"/>
      <c r="L1848" s="826"/>
      <c r="T1848" s="825"/>
      <c r="U1848" s="825"/>
      <c r="V1848" s="825"/>
      <c r="W1848" s="825"/>
      <c r="X1848" s="825"/>
    </row>
    <row r="1849" customFormat="false" ht="13" hidden="false" customHeight="false" outlineLevel="0" collapsed="false">
      <c r="E1849" s="135"/>
      <c r="H1849" s="825"/>
      <c r="J1849" s="826"/>
      <c r="K1849" s="826"/>
      <c r="L1849" s="826"/>
      <c r="T1849" s="825"/>
      <c r="U1849" s="825"/>
      <c r="V1849" s="825"/>
      <c r="W1849" s="825"/>
      <c r="X1849" s="825"/>
    </row>
    <row r="1850" customFormat="false" ht="13" hidden="false" customHeight="false" outlineLevel="0" collapsed="false">
      <c r="E1850" s="135"/>
      <c r="H1850" s="825"/>
      <c r="J1850" s="826"/>
      <c r="K1850" s="826"/>
      <c r="L1850" s="826"/>
      <c r="T1850" s="825"/>
      <c r="U1850" s="825"/>
      <c r="V1850" s="825"/>
      <c r="W1850" s="825"/>
      <c r="X1850" s="825"/>
    </row>
    <row r="1851" customFormat="false" ht="13" hidden="false" customHeight="false" outlineLevel="0" collapsed="false">
      <c r="E1851" s="135"/>
      <c r="H1851" s="825"/>
      <c r="J1851" s="826"/>
      <c r="K1851" s="826"/>
      <c r="L1851" s="826"/>
      <c r="T1851" s="825"/>
      <c r="U1851" s="825"/>
      <c r="V1851" s="825"/>
      <c r="W1851" s="825"/>
      <c r="X1851" s="825"/>
    </row>
    <row r="1852" customFormat="false" ht="13" hidden="false" customHeight="false" outlineLevel="0" collapsed="false">
      <c r="E1852" s="135"/>
      <c r="H1852" s="825"/>
      <c r="J1852" s="826"/>
      <c r="K1852" s="826"/>
      <c r="L1852" s="826"/>
      <c r="T1852" s="825"/>
      <c r="U1852" s="825"/>
      <c r="V1852" s="825"/>
      <c r="W1852" s="825"/>
      <c r="X1852" s="825"/>
    </row>
    <row r="1853" customFormat="false" ht="13" hidden="false" customHeight="false" outlineLevel="0" collapsed="false">
      <c r="E1853" s="135"/>
      <c r="H1853" s="825"/>
      <c r="J1853" s="826"/>
      <c r="K1853" s="826"/>
      <c r="L1853" s="826"/>
      <c r="T1853" s="825"/>
      <c r="U1853" s="825"/>
      <c r="V1853" s="825"/>
      <c r="W1853" s="825"/>
      <c r="X1853" s="825"/>
    </row>
    <row r="1854" customFormat="false" ht="13" hidden="false" customHeight="false" outlineLevel="0" collapsed="false">
      <c r="E1854" s="135"/>
      <c r="H1854" s="825"/>
      <c r="J1854" s="826"/>
      <c r="K1854" s="826"/>
      <c r="L1854" s="826"/>
      <c r="T1854" s="825"/>
      <c r="U1854" s="825"/>
      <c r="V1854" s="825"/>
      <c r="W1854" s="825"/>
      <c r="X1854" s="825"/>
    </row>
    <row r="1855" customFormat="false" ht="13" hidden="false" customHeight="false" outlineLevel="0" collapsed="false">
      <c r="E1855" s="135"/>
      <c r="H1855" s="825"/>
      <c r="J1855" s="826"/>
      <c r="K1855" s="826"/>
      <c r="L1855" s="826"/>
      <c r="T1855" s="825"/>
      <c r="U1855" s="825"/>
      <c r="V1855" s="825"/>
      <c r="W1855" s="825"/>
      <c r="X1855" s="825"/>
    </row>
    <row r="1856" customFormat="false" ht="13" hidden="false" customHeight="false" outlineLevel="0" collapsed="false">
      <c r="E1856" s="135"/>
      <c r="H1856" s="825"/>
      <c r="J1856" s="826"/>
      <c r="K1856" s="826"/>
      <c r="L1856" s="826"/>
      <c r="T1856" s="825"/>
      <c r="U1856" s="825"/>
      <c r="V1856" s="825"/>
      <c r="W1856" s="825"/>
      <c r="X1856" s="825"/>
    </row>
    <row r="1857" customFormat="false" ht="13" hidden="false" customHeight="false" outlineLevel="0" collapsed="false">
      <c r="E1857" s="135"/>
      <c r="H1857" s="825"/>
      <c r="J1857" s="826"/>
      <c r="K1857" s="826"/>
      <c r="L1857" s="826"/>
      <c r="T1857" s="825"/>
      <c r="U1857" s="825"/>
      <c r="V1857" s="825"/>
      <c r="W1857" s="825"/>
      <c r="X1857" s="825"/>
    </row>
    <row r="1858" customFormat="false" ht="13" hidden="false" customHeight="false" outlineLevel="0" collapsed="false">
      <c r="E1858" s="135"/>
      <c r="H1858" s="825"/>
      <c r="J1858" s="826"/>
      <c r="K1858" s="826"/>
      <c r="L1858" s="826"/>
      <c r="T1858" s="825"/>
      <c r="U1858" s="825"/>
      <c r="V1858" s="825"/>
      <c r="W1858" s="825"/>
      <c r="X1858" s="825"/>
    </row>
    <row r="1859" customFormat="false" ht="13" hidden="false" customHeight="false" outlineLevel="0" collapsed="false">
      <c r="E1859" s="135"/>
      <c r="H1859" s="825"/>
      <c r="J1859" s="826"/>
      <c r="K1859" s="826"/>
      <c r="L1859" s="826"/>
      <c r="T1859" s="825"/>
      <c r="U1859" s="825"/>
      <c r="V1859" s="825"/>
      <c r="W1859" s="825"/>
      <c r="X1859" s="825"/>
    </row>
    <row r="1860" customFormat="false" ht="13" hidden="false" customHeight="false" outlineLevel="0" collapsed="false">
      <c r="E1860" s="135"/>
      <c r="H1860" s="825"/>
      <c r="J1860" s="826"/>
      <c r="K1860" s="826"/>
      <c r="L1860" s="826"/>
      <c r="T1860" s="825"/>
      <c r="U1860" s="825"/>
      <c r="V1860" s="825"/>
      <c r="W1860" s="825"/>
      <c r="X1860" s="825"/>
    </row>
    <row r="1861" customFormat="false" ht="13" hidden="false" customHeight="false" outlineLevel="0" collapsed="false">
      <c r="E1861" s="135"/>
      <c r="H1861" s="825"/>
      <c r="J1861" s="826"/>
      <c r="K1861" s="826"/>
      <c r="L1861" s="826"/>
      <c r="T1861" s="825"/>
      <c r="U1861" s="825"/>
      <c r="V1861" s="825"/>
      <c r="W1861" s="825"/>
      <c r="X1861" s="825"/>
    </row>
    <row r="1862" customFormat="false" ht="13" hidden="false" customHeight="false" outlineLevel="0" collapsed="false">
      <c r="E1862" s="135"/>
      <c r="H1862" s="825"/>
      <c r="J1862" s="826"/>
      <c r="K1862" s="826"/>
      <c r="L1862" s="826"/>
      <c r="T1862" s="825"/>
      <c r="U1862" s="825"/>
      <c r="V1862" s="825"/>
      <c r="W1862" s="825"/>
      <c r="X1862" s="825"/>
    </row>
    <row r="1863" customFormat="false" ht="13" hidden="false" customHeight="false" outlineLevel="0" collapsed="false">
      <c r="E1863" s="135"/>
      <c r="H1863" s="825"/>
      <c r="J1863" s="826"/>
      <c r="K1863" s="826"/>
      <c r="L1863" s="826"/>
      <c r="T1863" s="825"/>
      <c r="U1863" s="825"/>
      <c r="V1863" s="825"/>
      <c r="W1863" s="825"/>
      <c r="X1863" s="825"/>
    </row>
    <row r="1864" customFormat="false" ht="13" hidden="false" customHeight="false" outlineLevel="0" collapsed="false">
      <c r="E1864" s="135"/>
      <c r="H1864" s="825"/>
      <c r="J1864" s="826"/>
      <c r="K1864" s="826"/>
      <c r="L1864" s="826"/>
      <c r="T1864" s="825"/>
      <c r="U1864" s="825"/>
      <c r="V1864" s="825"/>
      <c r="W1864" s="825"/>
      <c r="X1864" s="825"/>
    </row>
    <row r="1865" customFormat="false" ht="13" hidden="false" customHeight="false" outlineLevel="0" collapsed="false">
      <c r="E1865" s="135"/>
      <c r="H1865" s="825"/>
      <c r="J1865" s="826"/>
      <c r="K1865" s="826"/>
      <c r="L1865" s="826"/>
      <c r="T1865" s="825"/>
      <c r="U1865" s="825"/>
      <c r="V1865" s="825"/>
      <c r="W1865" s="825"/>
      <c r="X1865" s="825"/>
    </row>
    <row r="1866" customFormat="false" ht="13" hidden="false" customHeight="false" outlineLevel="0" collapsed="false">
      <c r="E1866" s="135"/>
      <c r="H1866" s="825"/>
      <c r="J1866" s="826"/>
      <c r="K1866" s="826"/>
      <c r="L1866" s="826"/>
      <c r="T1866" s="825"/>
      <c r="U1866" s="825"/>
      <c r="V1866" s="825"/>
      <c r="W1866" s="825"/>
      <c r="X1866" s="825"/>
    </row>
    <row r="1867" customFormat="false" ht="13" hidden="false" customHeight="false" outlineLevel="0" collapsed="false">
      <c r="E1867" s="135"/>
      <c r="H1867" s="825"/>
      <c r="J1867" s="826"/>
      <c r="K1867" s="826"/>
      <c r="L1867" s="826"/>
      <c r="T1867" s="825"/>
      <c r="U1867" s="825"/>
      <c r="V1867" s="825"/>
      <c r="W1867" s="825"/>
      <c r="X1867" s="825"/>
    </row>
    <row r="1868" customFormat="false" ht="13" hidden="false" customHeight="false" outlineLevel="0" collapsed="false">
      <c r="E1868" s="135"/>
      <c r="H1868" s="825"/>
      <c r="J1868" s="826"/>
      <c r="K1868" s="826"/>
      <c r="L1868" s="826"/>
      <c r="T1868" s="825"/>
      <c r="U1868" s="825"/>
      <c r="V1868" s="825"/>
      <c r="W1868" s="825"/>
      <c r="X1868" s="825"/>
    </row>
    <row r="1869" customFormat="false" ht="13" hidden="false" customHeight="false" outlineLevel="0" collapsed="false">
      <c r="E1869" s="135"/>
      <c r="H1869" s="825"/>
      <c r="J1869" s="826"/>
      <c r="K1869" s="826"/>
      <c r="L1869" s="826"/>
      <c r="T1869" s="825"/>
      <c r="U1869" s="825"/>
      <c r="V1869" s="825"/>
      <c r="W1869" s="825"/>
      <c r="X1869" s="825"/>
    </row>
    <row r="1870" customFormat="false" ht="13" hidden="false" customHeight="false" outlineLevel="0" collapsed="false">
      <c r="E1870" s="135"/>
      <c r="H1870" s="825"/>
      <c r="J1870" s="826"/>
      <c r="K1870" s="826"/>
      <c r="L1870" s="826"/>
      <c r="T1870" s="825"/>
      <c r="U1870" s="825"/>
      <c r="V1870" s="825"/>
      <c r="W1870" s="825"/>
      <c r="X1870" s="825"/>
    </row>
    <row r="1871" customFormat="false" ht="13" hidden="false" customHeight="false" outlineLevel="0" collapsed="false">
      <c r="E1871" s="135"/>
      <c r="H1871" s="825"/>
      <c r="J1871" s="826"/>
      <c r="K1871" s="826"/>
      <c r="L1871" s="826"/>
      <c r="T1871" s="825"/>
      <c r="U1871" s="825"/>
      <c r="V1871" s="825"/>
      <c r="W1871" s="825"/>
      <c r="X1871" s="825"/>
    </row>
    <row r="1872" customFormat="false" ht="13" hidden="false" customHeight="false" outlineLevel="0" collapsed="false">
      <c r="E1872" s="135"/>
      <c r="H1872" s="825"/>
      <c r="J1872" s="826"/>
      <c r="K1872" s="826"/>
      <c r="L1872" s="826"/>
      <c r="T1872" s="825"/>
      <c r="U1872" s="825"/>
      <c r="V1872" s="825"/>
      <c r="W1872" s="825"/>
      <c r="X1872" s="825"/>
    </row>
    <row r="1873" customFormat="false" ht="13" hidden="false" customHeight="false" outlineLevel="0" collapsed="false">
      <c r="E1873" s="135"/>
      <c r="H1873" s="825"/>
      <c r="J1873" s="826"/>
      <c r="K1873" s="826"/>
      <c r="L1873" s="826"/>
      <c r="T1873" s="825"/>
      <c r="U1873" s="825"/>
      <c r="V1873" s="825"/>
      <c r="W1873" s="825"/>
      <c r="X1873" s="825"/>
    </row>
    <row r="1874" customFormat="false" ht="13" hidden="false" customHeight="false" outlineLevel="0" collapsed="false">
      <c r="E1874" s="135"/>
      <c r="H1874" s="825"/>
      <c r="J1874" s="826"/>
      <c r="K1874" s="826"/>
      <c r="L1874" s="826"/>
      <c r="T1874" s="825"/>
      <c r="U1874" s="825"/>
      <c r="V1874" s="825"/>
      <c r="W1874" s="825"/>
      <c r="X1874" s="825"/>
    </row>
    <row r="1875" customFormat="false" ht="13" hidden="false" customHeight="false" outlineLevel="0" collapsed="false">
      <c r="E1875" s="135"/>
      <c r="H1875" s="825"/>
      <c r="J1875" s="826"/>
      <c r="K1875" s="826"/>
      <c r="L1875" s="826"/>
      <c r="T1875" s="825"/>
      <c r="U1875" s="825"/>
      <c r="V1875" s="825"/>
      <c r="W1875" s="825"/>
      <c r="X1875" s="825"/>
    </row>
    <row r="1876" customFormat="false" ht="13" hidden="false" customHeight="false" outlineLevel="0" collapsed="false">
      <c r="E1876" s="135"/>
      <c r="H1876" s="825"/>
      <c r="J1876" s="826"/>
      <c r="K1876" s="826"/>
      <c r="L1876" s="826"/>
      <c r="T1876" s="825"/>
      <c r="U1876" s="825"/>
      <c r="V1876" s="825"/>
      <c r="W1876" s="825"/>
      <c r="X1876" s="825"/>
    </row>
    <row r="1877" customFormat="false" ht="13" hidden="false" customHeight="false" outlineLevel="0" collapsed="false">
      <c r="E1877" s="135"/>
      <c r="H1877" s="825"/>
      <c r="J1877" s="826"/>
      <c r="K1877" s="826"/>
      <c r="L1877" s="826"/>
      <c r="T1877" s="825"/>
      <c r="U1877" s="825"/>
      <c r="V1877" s="825"/>
      <c r="W1877" s="825"/>
      <c r="X1877" s="825"/>
    </row>
    <row r="1878" customFormat="false" ht="13" hidden="false" customHeight="false" outlineLevel="0" collapsed="false">
      <c r="E1878" s="135"/>
      <c r="H1878" s="825"/>
      <c r="J1878" s="826"/>
      <c r="K1878" s="826"/>
      <c r="L1878" s="826"/>
      <c r="T1878" s="825"/>
      <c r="U1878" s="825"/>
      <c r="V1878" s="825"/>
      <c r="W1878" s="825"/>
      <c r="X1878" s="825"/>
    </row>
    <row r="1879" customFormat="false" ht="13" hidden="false" customHeight="false" outlineLevel="0" collapsed="false">
      <c r="E1879" s="135"/>
      <c r="H1879" s="825"/>
      <c r="J1879" s="826"/>
      <c r="K1879" s="826"/>
      <c r="L1879" s="826"/>
      <c r="T1879" s="825"/>
      <c r="U1879" s="825"/>
      <c r="V1879" s="825"/>
      <c r="W1879" s="825"/>
      <c r="X1879" s="825"/>
    </row>
    <row r="1880" customFormat="false" ht="13" hidden="false" customHeight="false" outlineLevel="0" collapsed="false">
      <c r="E1880" s="135"/>
      <c r="H1880" s="825"/>
      <c r="J1880" s="826"/>
      <c r="K1880" s="826"/>
      <c r="L1880" s="826"/>
      <c r="T1880" s="825"/>
      <c r="U1880" s="825"/>
      <c r="V1880" s="825"/>
      <c r="W1880" s="825"/>
      <c r="X1880" s="825"/>
    </row>
    <row r="1881" customFormat="false" ht="13" hidden="false" customHeight="false" outlineLevel="0" collapsed="false">
      <c r="E1881" s="135"/>
      <c r="H1881" s="825"/>
      <c r="J1881" s="826"/>
      <c r="K1881" s="826"/>
      <c r="L1881" s="826"/>
      <c r="T1881" s="825"/>
      <c r="U1881" s="825"/>
      <c r="V1881" s="825"/>
      <c r="W1881" s="825"/>
      <c r="X1881" s="825"/>
    </row>
    <row r="1882" customFormat="false" ht="13" hidden="false" customHeight="false" outlineLevel="0" collapsed="false">
      <c r="E1882" s="135"/>
      <c r="H1882" s="825"/>
      <c r="J1882" s="826"/>
      <c r="K1882" s="826"/>
      <c r="L1882" s="826"/>
      <c r="T1882" s="825"/>
      <c r="U1882" s="825"/>
      <c r="V1882" s="825"/>
      <c r="W1882" s="825"/>
      <c r="X1882" s="825"/>
    </row>
    <row r="1883" customFormat="false" ht="13" hidden="false" customHeight="false" outlineLevel="0" collapsed="false">
      <c r="E1883" s="135"/>
      <c r="H1883" s="825"/>
      <c r="J1883" s="826"/>
      <c r="K1883" s="826"/>
      <c r="L1883" s="826"/>
      <c r="T1883" s="825"/>
      <c r="U1883" s="825"/>
      <c r="V1883" s="825"/>
      <c r="W1883" s="825"/>
      <c r="X1883" s="825"/>
    </row>
    <row r="1884" customFormat="false" ht="13" hidden="false" customHeight="false" outlineLevel="0" collapsed="false">
      <c r="E1884" s="135"/>
      <c r="H1884" s="825"/>
      <c r="J1884" s="826"/>
      <c r="K1884" s="826"/>
      <c r="L1884" s="826"/>
      <c r="T1884" s="825"/>
      <c r="U1884" s="825"/>
      <c r="V1884" s="825"/>
      <c r="W1884" s="825"/>
      <c r="X1884" s="825"/>
    </row>
    <row r="1885" customFormat="false" ht="13" hidden="false" customHeight="false" outlineLevel="0" collapsed="false">
      <c r="E1885" s="135"/>
      <c r="H1885" s="825"/>
      <c r="J1885" s="826"/>
      <c r="K1885" s="826"/>
      <c r="L1885" s="826"/>
      <c r="T1885" s="825"/>
      <c r="U1885" s="825"/>
      <c r="V1885" s="825"/>
      <c r="W1885" s="825"/>
      <c r="X1885" s="825"/>
    </row>
    <row r="1886" customFormat="false" ht="13" hidden="false" customHeight="false" outlineLevel="0" collapsed="false">
      <c r="E1886" s="135"/>
      <c r="H1886" s="825"/>
      <c r="J1886" s="826"/>
      <c r="K1886" s="826"/>
      <c r="L1886" s="826"/>
      <c r="T1886" s="825"/>
      <c r="U1886" s="825"/>
      <c r="V1886" s="825"/>
      <c r="W1886" s="825"/>
      <c r="X1886" s="825"/>
    </row>
    <row r="1887" customFormat="false" ht="13" hidden="false" customHeight="false" outlineLevel="0" collapsed="false">
      <c r="E1887" s="135"/>
      <c r="H1887" s="825"/>
      <c r="J1887" s="826"/>
      <c r="K1887" s="826"/>
      <c r="L1887" s="826"/>
      <c r="T1887" s="825"/>
      <c r="U1887" s="825"/>
      <c r="V1887" s="825"/>
      <c r="W1887" s="825"/>
      <c r="X1887" s="825"/>
    </row>
    <row r="1888" customFormat="false" ht="13" hidden="false" customHeight="false" outlineLevel="0" collapsed="false">
      <c r="E1888" s="135"/>
      <c r="H1888" s="825"/>
      <c r="J1888" s="826"/>
      <c r="K1888" s="826"/>
      <c r="L1888" s="826"/>
      <c r="T1888" s="825"/>
      <c r="U1888" s="825"/>
      <c r="V1888" s="825"/>
      <c r="W1888" s="825"/>
      <c r="X1888" s="825"/>
    </row>
    <row r="1889" customFormat="false" ht="13" hidden="false" customHeight="false" outlineLevel="0" collapsed="false">
      <c r="E1889" s="135"/>
      <c r="H1889" s="825"/>
      <c r="J1889" s="826"/>
      <c r="K1889" s="826"/>
      <c r="L1889" s="826"/>
      <c r="T1889" s="825"/>
      <c r="U1889" s="825"/>
      <c r="V1889" s="825"/>
      <c r="W1889" s="825"/>
      <c r="X1889" s="825"/>
    </row>
    <row r="1890" customFormat="false" ht="13" hidden="false" customHeight="false" outlineLevel="0" collapsed="false">
      <c r="E1890" s="135"/>
      <c r="H1890" s="825"/>
      <c r="J1890" s="826"/>
      <c r="K1890" s="826"/>
      <c r="L1890" s="826"/>
      <c r="T1890" s="825"/>
      <c r="U1890" s="825"/>
      <c r="V1890" s="825"/>
      <c r="W1890" s="825"/>
      <c r="X1890" s="825"/>
    </row>
    <row r="1891" customFormat="false" ht="13" hidden="false" customHeight="false" outlineLevel="0" collapsed="false">
      <c r="E1891" s="135"/>
      <c r="H1891" s="825"/>
      <c r="J1891" s="826"/>
      <c r="K1891" s="826"/>
      <c r="L1891" s="826"/>
      <c r="T1891" s="825"/>
      <c r="U1891" s="825"/>
      <c r="V1891" s="825"/>
      <c r="W1891" s="825"/>
      <c r="X1891" s="825"/>
    </row>
    <row r="1892" customFormat="false" ht="13" hidden="false" customHeight="false" outlineLevel="0" collapsed="false">
      <c r="E1892" s="135"/>
      <c r="H1892" s="825"/>
      <c r="J1892" s="826"/>
      <c r="K1892" s="826"/>
      <c r="L1892" s="826"/>
      <c r="T1892" s="825"/>
      <c r="U1892" s="825"/>
      <c r="V1892" s="825"/>
      <c r="W1892" s="825"/>
      <c r="X1892" s="825"/>
    </row>
    <row r="1893" customFormat="false" ht="13" hidden="false" customHeight="false" outlineLevel="0" collapsed="false">
      <c r="E1893" s="135"/>
      <c r="H1893" s="825"/>
      <c r="J1893" s="826"/>
      <c r="K1893" s="826"/>
      <c r="L1893" s="826"/>
      <c r="T1893" s="825"/>
      <c r="U1893" s="825"/>
      <c r="V1893" s="825"/>
      <c r="W1893" s="825"/>
      <c r="X1893" s="825"/>
    </row>
    <row r="1894" customFormat="false" ht="13" hidden="false" customHeight="false" outlineLevel="0" collapsed="false">
      <c r="E1894" s="135"/>
      <c r="H1894" s="825"/>
      <c r="J1894" s="826"/>
      <c r="K1894" s="826"/>
      <c r="L1894" s="826"/>
      <c r="T1894" s="825"/>
      <c r="U1894" s="825"/>
      <c r="V1894" s="825"/>
      <c r="W1894" s="825"/>
      <c r="X1894" s="825"/>
    </row>
    <row r="1895" customFormat="false" ht="13" hidden="false" customHeight="false" outlineLevel="0" collapsed="false">
      <c r="E1895" s="135"/>
      <c r="H1895" s="825"/>
      <c r="J1895" s="826"/>
      <c r="K1895" s="826"/>
      <c r="L1895" s="826"/>
      <c r="T1895" s="825"/>
      <c r="U1895" s="825"/>
      <c r="V1895" s="825"/>
      <c r="W1895" s="825"/>
      <c r="X1895" s="825"/>
    </row>
    <row r="1896" customFormat="false" ht="13" hidden="false" customHeight="false" outlineLevel="0" collapsed="false">
      <c r="E1896" s="135"/>
      <c r="H1896" s="825"/>
      <c r="J1896" s="826"/>
      <c r="K1896" s="826"/>
      <c r="L1896" s="826"/>
      <c r="T1896" s="825"/>
      <c r="U1896" s="825"/>
      <c r="V1896" s="825"/>
      <c r="W1896" s="825"/>
      <c r="X1896" s="825"/>
    </row>
    <row r="1897" customFormat="false" ht="13" hidden="false" customHeight="false" outlineLevel="0" collapsed="false">
      <c r="E1897" s="135"/>
      <c r="H1897" s="825"/>
      <c r="J1897" s="826"/>
      <c r="K1897" s="826"/>
      <c r="L1897" s="826"/>
      <c r="T1897" s="825"/>
      <c r="U1897" s="825"/>
      <c r="V1897" s="825"/>
      <c r="W1897" s="825"/>
      <c r="X1897" s="825"/>
    </row>
    <row r="1898" customFormat="false" ht="13" hidden="false" customHeight="false" outlineLevel="0" collapsed="false">
      <c r="E1898" s="135"/>
      <c r="H1898" s="825"/>
      <c r="J1898" s="826"/>
      <c r="K1898" s="826"/>
      <c r="L1898" s="826"/>
      <c r="T1898" s="825"/>
      <c r="U1898" s="825"/>
      <c r="V1898" s="825"/>
      <c r="W1898" s="825"/>
      <c r="X1898" s="825"/>
    </row>
    <row r="1899" customFormat="false" ht="13" hidden="false" customHeight="false" outlineLevel="0" collapsed="false">
      <c r="E1899" s="135"/>
      <c r="H1899" s="825"/>
      <c r="J1899" s="826"/>
      <c r="K1899" s="826"/>
      <c r="L1899" s="826"/>
      <c r="T1899" s="825"/>
      <c r="U1899" s="825"/>
      <c r="V1899" s="825"/>
      <c r="W1899" s="825"/>
      <c r="X1899" s="825"/>
    </row>
    <row r="1900" customFormat="false" ht="13" hidden="false" customHeight="false" outlineLevel="0" collapsed="false">
      <c r="E1900" s="135"/>
      <c r="H1900" s="825"/>
      <c r="J1900" s="826"/>
      <c r="K1900" s="826"/>
      <c r="L1900" s="826"/>
      <c r="T1900" s="825"/>
      <c r="U1900" s="825"/>
      <c r="V1900" s="825"/>
      <c r="W1900" s="825"/>
      <c r="X1900" s="825"/>
    </row>
    <row r="1901" customFormat="false" ht="13" hidden="false" customHeight="false" outlineLevel="0" collapsed="false">
      <c r="E1901" s="135"/>
      <c r="H1901" s="825"/>
      <c r="J1901" s="826"/>
      <c r="K1901" s="826"/>
      <c r="L1901" s="826"/>
      <c r="T1901" s="825"/>
      <c r="U1901" s="825"/>
      <c r="V1901" s="825"/>
      <c r="W1901" s="825"/>
      <c r="X1901" s="825"/>
    </row>
    <row r="1902" customFormat="false" ht="13" hidden="false" customHeight="false" outlineLevel="0" collapsed="false">
      <c r="E1902" s="135"/>
      <c r="H1902" s="825"/>
      <c r="J1902" s="826"/>
      <c r="K1902" s="826"/>
      <c r="L1902" s="826"/>
      <c r="T1902" s="825"/>
      <c r="U1902" s="825"/>
      <c r="V1902" s="825"/>
      <c r="W1902" s="825"/>
      <c r="X1902" s="825"/>
    </row>
    <row r="1903" customFormat="false" ht="13" hidden="false" customHeight="false" outlineLevel="0" collapsed="false">
      <c r="E1903" s="135"/>
      <c r="H1903" s="825"/>
      <c r="J1903" s="826"/>
      <c r="K1903" s="826"/>
      <c r="L1903" s="826"/>
      <c r="T1903" s="825"/>
      <c r="U1903" s="825"/>
      <c r="V1903" s="825"/>
      <c r="W1903" s="825"/>
      <c r="X1903" s="825"/>
    </row>
    <row r="1904" customFormat="false" ht="13" hidden="false" customHeight="false" outlineLevel="0" collapsed="false">
      <c r="E1904" s="135"/>
      <c r="H1904" s="825"/>
      <c r="J1904" s="826"/>
      <c r="K1904" s="826"/>
      <c r="L1904" s="826"/>
      <c r="T1904" s="825"/>
      <c r="U1904" s="825"/>
      <c r="V1904" s="825"/>
      <c r="W1904" s="825"/>
      <c r="X1904" s="825"/>
    </row>
    <row r="1905" customFormat="false" ht="13" hidden="false" customHeight="false" outlineLevel="0" collapsed="false">
      <c r="E1905" s="135"/>
      <c r="H1905" s="825"/>
      <c r="J1905" s="826"/>
      <c r="K1905" s="826"/>
      <c r="L1905" s="826"/>
      <c r="T1905" s="825"/>
      <c r="U1905" s="825"/>
      <c r="V1905" s="825"/>
      <c r="W1905" s="825"/>
      <c r="X1905" s="825"/>
    </row>
    <row r="1906" customFormat="false" ht="13" hidden="false" customHeight="false" outlineLevel="0" collapsed="false">
      <c r="E1906" s="135"/>
      <c r="H1906" s="825"/>
      <c r="J1906" s="826"/>
      <c r="K1906" s="826"/>
      <c r="L1906" s="826"/>
      <c r="T1906" s="825"/>
      <c r="U1906" s="825"/>
      <c r="V1906" s="825"/>
      <c r="W1906" s="825"/>
      <c r="X1906" s="825"/>
    </row>
    <row r="1907" customFormat="false" ht="13" hidden="false" customHeight="false" outlineLevel="0" collapsed="false">
      <c r="E1907" s="135"/>
      <c r="H1907" s="825"/>
      <c r="J1907" s="826"/>
      <c r="K1907" s="826"/>
      <c r="L1907" s="826"/>
      <c r="T1907" s="825"/>
      <c r="U1907" s="825"/>
      <c r="V1907" s="825"/>
      <c r="W1907" s="825"/>
      <c r="X1907" s="825"/>
    </row>
    <row r="1908" customFormat="false" ht="13" hidden="false" customHeight="false" outlineLevel="0" collapsed="false">
      <c r="E1908" s="135"/>
      <c r="H1908" s="825"/>
      <c r="J1908" s="826"/>
      <c r="K1908" s="826"/>
      <c r="L1908" s="826"/>
      <c r="T1908" s="825"/>
      <c r="U1908" s="825"/>
      <c r="V1908" s="825"/>
      <c r="W1908" s="825"/>
      <c r="X1908" s="825"/>
    </row>
    <row r="1909" customFormat="false" ht="13" hidden="false" customHeight="false" outlineLevel="0" collapsed="false">
      <c r="E1909" s="135"/>
      <c r="H1909" s="825"/>
      <c r="J1909" s="826"/>
      <c r="K1909" s="826"/>
      <c r="L1909" s="826"/>
      <c r="T1909" s="825"/>
      <c r="U1909" s="825"/>
      <c r="V1909" s="825"/>
      <c r="W1909" s="825"/>
      <c r="X1909" s="825"/>
    </row>
    <row r="1910" customFormat="false" ht="13" hidden="false" customHeight="false" outlineLevel="0" collapsed="false">
      <c r="E1910" s="135"/>
      <c r="H1910" s="825"/>
      <c r="J1910" s="826"/>
      <c r="K1910" s="826"/>
      <c r="L1910" s="826"/>
      <c r="T1910" s="825"/>
      <c r="U1910" s="825"/>
      <c r="V1910" s="825"/>
      <c r="W1910" s="825"/>
      <c r="X1910" s="825"/>
    </row>
    <row r="1911" customFormat="false" ht="13" hidden="false" customHeight="false" outlineLevel="0" collapsed="false">
      <c r="E1911" s="135"/>
      <c r="H1911" s="825"/>
      <c r="J1911" s="826"/>
      <c r="K1911" s="826"/>
      <c r="L1911" s="826"/>
      <c r="T1911" s="825"/>
      <c r="U1911" s="825"/>
      <c r="V1911" s="825"/>
      <c r="W1911" s="825"/>
      <c r="X1911" s="825"/>
    </row>
    <row r="1912" customFormat="false" ht="13" hidden="false" customHeight="false" outlineLevel="0" collapsed="false">
      <c r="E1912" s="135"/>
      <c r="H1912" s="825"/>
      <c r="J1912" s="826"/>
      <c r="K1912" s="826"/>
      <c r="L1912" s="826"/>
      <c r="T1912" s="825"/>
      <c r="U1912" s="825"/>
      <c r="V1912" s="825"/>
      <c r="W1912" s="825"/>
      <c r="X1912" s="825"/>
    </row>
    <row r="1913" customFormat="false" ht="13" hidden="false" customHeight="false" outlineLevel="0" collapsed="false">
      <c r="E1913" s="135"/>
      <c r="H1913" s="825"/>
      <c r="J1913" s="826"/>
      <c r="K1913" s="826"/>
      <c r="L1913" s="826"/>
      <c r="T1913" s="825"/>
      <c r="U1913" s="825"/>
      <c r="V1913" s="825"/>
      <c r="W1913" s="825"/>
      <c r="X1913" s="825"/>
    </row>
    <row r="1914" customFormat="false" ht="13" hidden="false" customHeight="false" outlineLevel="0" collapsed="false">
      <c r="E1914" s="135"/>
      <c r="H1914" s="825"/>
      <c r="J1914" s="826"/>
      <c r="K1914" s="826"/>
      <c r="L1914" s="826"/>
      <c r="T1914" s="825"/>
      <c r="U1914" s="825"/>
      <c r="V1914" s="825"/>
      <c r="W1914" s="825"/>
      <c r="X1914" s="825"/>
    </row>
    <row r="1915" customFormat="false" ht="13" hidden="false" customHeight="false" outlineLevel="0" collapsed="false">
      <c r="E1915" s="135"/>
      <c r="H1915" s="825"/>
      <c r="J1915" s="826"/>
      <c r="K1915" s="826"/>
      <c r="L1915" s="826"/>
      <c r="T1915" s="825"/>
      <c r="U1915" s="825"/>
      <c r="V1915" s="825"/>
      <c r="W1915" s="825"/>
      <c r="X1915" s="825"/>
    </row>
    <row r="1916" customFormat="false" ht="13" hidden="false" customHeight="false" outlineLevel="0" collapsed="false">
      <c r="E1916" s="135"/>
      <c r="H1916" s="825"/>
      <c r="J1916" s="826"/>
      <c r="K1916" s="826"/>
      <c r="L1916" s="826"/>
      <c r="T1916" s="825"/>
      <c r="U1916" s="825"/>
      <c r="V1916" s="825"/>
      <c r="W1916" s="825"/>
      <c r="X1916" s="825"/>
    </row>
    <row r="1917" customFormat="false" ht="13" hidden="false" customHeight="false" outlineLevel="0" collapsed="false">
      <c r="E1917" s="135"/>
      <c r="H1917" s="825"/>
      <c r="J1917" s="826"/>
      <c r="K1917" s="826"/>
      <c r="L1917" s="826"/>
      <c r="T1917" s="825"/>
      <c r="U1917" s="825"/>
      <c r="V1917" s="825"/>
      <c r="W1917" s="825"/>
      <c r="X1917" s="825"/>
    </row>
    <row r="1918" customFormat="false" ht="13" hidden="false" customHeight="false" outlineLevel="0" collapsed="false">
      <c r="E1918" s="135"/>
      <c r="H1918" s="825"/>
      <c r="J1918" s="826"/>
      <c r="K1918" s="826"/>
      <c r="L1918" s="826"/>
      <c r="T1918" s="825"/>
      <c r="U1918" s="825"/>
      <c r="V1918" s="825"/>
      <c r="W1918" s="825"/>
      <c r="X1918" s="825"/>
    </row>
    <row r="1919" customFormat="false" ht="13" hidden="false" customHeight="false" outlineLevel="0" collapsed="false">
      <c r="E1919" s="135"/>
      <c r="H1919" s="825"/>
      <c r="J1919" s="826"/>
      <c r="K1919" s="826"/>
      <c r="L1919" s="826"/>
      <c r="T1919" s="825"/>
      <c r="U1919" s="825"/>
      <c r="V1919" s="825"/>
      <c r="W1919" s="825"/>
      <c r="X1919" s="825"/>
    </row>
    <row r="1920" customFormat="false" ht="13" hidden="false" customHeight="false" outlineLevel="0" collapsed="false">
      <c r="E1920" s="135"/>
      <c r="H1920" s="825"/>
      <c r="J1920" s="826"/>
      <c r="K1920" s="826"/>
      <c r="L1920" s="826"/>
      <c r="T1920" s="825"/>
      <c r="U1920" s="825"/>
      <c r="V1920" s="825"/>
      <c r="W1920" s="825"/>
      <c r="X1920" s="825"/>
    </row>
    <row r="1921" customFormat="false" ht="13" hidden="false" customHeight="false" outlineLevel="0" collapsed="false">
      <c r="E1921" s="135"/>
      <c r="H1921" s="825"/>
      <c r="J1921" s="826"/>
      <c r="K1921" s="826"/>
      <c r="L1921" s="826"/>
      <c r="T1921" s="825"/>
      <c r="U1921" s="825"/>
      <c r="V1921" s="825"/>
      <c r="W1921" s="825"/>
      <c r="X1921" s="825"/>
    </row>
    <row r="1922" customFormat="false" ht="13" hidden="false" customHeight="false" outlineLevel="0" collapsed="false">
      <c r="E1922" s="135"/>
      <c r="H1922" s="825"/>
      <c r="J1922" s="826"/>
      <c r="K1922" s="826"/>
      <c r="L1922" s="826"/>
      <c r="T1922" s="825"/>
      <c r="U1922" s="825"/>
      <c r="V1922" s="825"/>
      <c r="W1922" s="825"/>
      <c r="X1922" s="825"/>
    </row>
    <row r="1923" customFormat="false" ht="13" hidden="false" customHeight="false" outlineLevel="0" collapsed="false">
      <c r="E1923" s="135"/>
      <c r="H1923" s="825"/>
      <c r="J1923" s="826"/>
      <c r="K1923" s="826"/>
      <c r="L1923" s="826"/>
      <c r="T1923" s="825"/>
      <c r="U1923" s="825"/>
      <c r="V1923" s="825"/>
      <c r="W1923" s="825"/>
      <c r="X1923" s="825"/>
    </row>
    <row r="1924" customFormat="false" ht="13" hidden="false" customHeight="false" outlineLevel="0" collapsed="false">
      <c r="E1924" s="135"/>
      <c r="H1924" s="825"/>
      <c r="J1924" s="826"/>
      <c r="K1924" s="826"/>
      <c r="L1924" s="826"/>
      <c r="T1924" s="825"/>
      <c r="U1924" s="825"/>
      <c r="V1924" s="825"/>
      <c r="W1924" s="825"/>
      <c r="X1924" s="825"/>
    </row>
    <row r="1925" customFormat="false" ht="13" hidden="false" customHeight="false" outlineLevel="0" collapsed="false">
      <c r="E1925" s="135"/>
      <c r="H1925" s="825"/>
      <c r="J1925" s="826"/>
      <c r="K1925" s="826"/>
      <c r="L1925" s="826"/>
      <c r="T1925" s="825"/>
      <c r="U1925" s="825"/>
      <c r="V1925" s="825"/>
      <c r="W1925" s="825"/>
      <c r="X1925" s="825"/>
    </row>
    <row r="1926" customFormat="false" ht="13" hidden="false" customHeight="false" outlineLevel="0" collapsed="false">
      <c r="E1926" s="135"/>
      <c r="H1926" s="825"/>
      <c r="J1926" s="826"/>
      <c r="K1926" s="826"/>
      <c r="L1926" s="826"/>
      <c r="T1926" s="825"/>
      <c r="U1926" s="825"/>
      <c r="V1926" s="825"/>
      <c r="W1926" s="825"/>
      <c r="X1926" s="825"/>
    </row>
    <row r="1927" customFormat="false" ht="13" hidden="false" customHeight="false" outlineLevel="0" collapsed="false">
      <c r="E1927" s="135"/>
      <c r="H1927" s="825"/>
      <c r="J1927" s="826"/>
      <c r="K1927" s="826"/>
      <c r="L1927" s="826"/>
      <c r="T1927" s="825"/>
      <c r="U1927" s="825"/>
      <c r="V1927" s="825"/>
      <c r="W1927" s="825"/>
      <c r="X1927" s="825"/>
    </row>
    <row r="1928" customFormat="false" ht="13" hidden="false" customHeight="false" outlineLevel="0" collapsed="false">
      <c r="E1928" s="135"/>
      <c r="H1928" s="825"/>
      <c r="J1928" s="826"/>
      <c r="K1928" s="826"/>
      <c r="L1928" s="826"/>
      <c r="T1928" s="825"/>
      <c r="U1928" s="825"/>
      <c r="V1928" s="825"/>
      <c r="W1928" s="825"/>
      <c r="X1928" s="825"/>
    </row>
    <row r="1929" customFormat="false" ht="13" hidden="false" customHeight="false" outlineLevel="0" collapsed="false">
      <c r="E1929" s="135"/>
      <c r="H1929" s="825"/>
      <c r="J1929" s="826"/>
      <c r="K1929" s="826"/>
      <c r="L1929" s="826"/>
      <c r="T1929" s="825"/>
      <c r="U1929" s="825"/>
      <c r="V1929" s="825"/>
      <c r="W1929" s="825"/>
      <c r="X1929" s="825"/>
    </row>
    <row r="1930" customFormat="false" ht="13" hidden="false" customHeight="false" outlineLevel="0" collapsed="false">
      <c r="E1930" s="135"/>
      <c r="H1930" s="825"/>
      <c r="J1930" s="826"/>
      <c r="K1930" s="826"/>
      <c r="L1930" s="826"/>
      <c r="T1930" s="825"/>
      <c r="U1930" s="825"/>
      <c r="V1930" s="825"/>
      <c r="W1930" s="825"/>
      <c r="X1930" s="825"/>
    </row>
    <row r="1931" customFormat="false" ht="13" hidden="false" customHeight="false" outlineLevel="0" collapsed="false">
      <c r="E1931" s="135"/>
      <c r="H1931" s="825"/>
      <c r="J1931" s="826"/>
      <c r="K1931" s="826"/>
      <c r="L1931" s="826"/>
      <c r="T1931" s="825"/>
      <c r="U1931" s="825"/>
      <c r="V1931" s="825"/>
      <c r="W1931" s="825"/>
      <c r="X1931" s="825"/>
    </row>
    <row r="1932" customFormat="false" ht="13" hidden="false" customHeight="false" outlineLevel="0" collapsed="false">
      <c r="E1932" s="135"/>
      <c r="H1932" s="825"/>
      <c r="J1932" s="826"/>
      <c r="K1932" s="826"/>
      <c r="L1932" s="826"/>
      <c r="T1932" s="825"/>
      <c r="U1932" s="825"/>
      <c r="V1932" s="825"/>
      <c r="W1932" s="825"/>
      <c r="X1932" s="825"/>
    </row>
    <row r="1933" customFormat="false" ht="13" hidden="false" customHeight="false" outlineLevel="0" collapsed="false">
      <c r="E1933" s="135"/>
      <c r="H1933" s="825"/>
      <c r="J1933" s="826"/>
      <c r="K1933" s="826"/>
      <c r="L1933" s="826"/>
      <c r="T1933" s="825"/>
      <c r="U1933" s="825"/>
      <c r="V1933" s="825"/>
      <c r="W1933" s="825"/>
      <c r="X1933" s="825"/>
    </row>
    <row r="1934" customFormat="false" ht="13" hidden="false" customHeight="false" outlineLevel="0" collapsed="false">
      <c r="E1934" s="135"/>
      <c r="H1934" s="825"/>
      <c r="J1934" s="826"/>
      <c r="K1934" s="826"/>
      <c r="L1934" s="826"/>
      <c r="T1934" s="825"/>
      <c r="U1934" s="825"/>
      <c r="V1934" s="825"/>
      <c r="W1934" s="825"/>
      <c r="X1934" s="825"/>
    </row>
    <row r="1935" customFormat="false" ht="13" hidden="false" customHeight="false" outlineLevel="0" collapsed="false">
      <c r="E1935" s="135"/>
      <c r="H1935" s="825"/>
      <c r="J1935" s="826"/>
      <c r="K1935" s="826"/>
      <c r="L1935" s="826"/>
      <c r="T1935" s="825"/>
      <c r="U1935" s="825"/>
      <c r="V1935" s="825"/>
      <c r="W1935" s="825"/>
      <c r="X1935" s="825"/>
    </row>
    <row r="1936" customFormat="false" ht="13" hidden="false" customHeight="false" outlineLevel="0" collapsed="false">
      <c r="E1936" s="135"/>
      <c r="H1936" s="825"/>
      <c r="J1936" s="826"/>
      <c r="K1936" s="826"/>
      <c r="L1936" s="826"/>
      <c r="T1936" s="825"/>
      <c r="U1936" s="825"/>
      <c r="V1936" s="825"/>
      <c r="W1936" s="825"/>
      <c r="X1936" s="825"/>
    </row>
    <row r="1937" customFormat="false" ht="13" hidden="false" customHeight="false" outlineLevel="0" collapsed="false">
      <c r="E1937" s="135"/>
      <c r="H1937" s="825"/>
      <c r="J1937" s="826"/>
      <c r="K1937" s="826"/>
      <c r="L1937" s="826"/>
      <c r="T1937" s="825"/>
      <c r="U1937" s="825"/>
      <c r="V1937" s="825"/>
      <c r="W1937" s="825"/>
      <c r="X1937" s="825"/>
    </row>
    <row r="1938" customFormat="false" ht="13" hidden="false" customHeight="false" outlineLevel="0" collapsed="false">
      <c r="E1938" s="135"/>
      <c r="H1938" s="825"/>
      <c r="J1938" s="826"/>
      <c r="K1938" s="826"/>
      <c r="L1938" s="826"/>
      <c r="T1938" s="825"/>
      <c r="U1938" s="825"/>
      <c r="V1938" s="825"/>
      <c r="W1938" s="825"/>
      <c r="X1938" s="825"/>
    </row>
    <row r="1939" customFormat="false" ht="13" hidden="false" customHeight="false" outlineLevel="0" collapsed="false">
      <c r="E1939" s="135"/>
      <c r="H1939" s="825"/>
      <c r="J1939" s="826"/>
      <c r="K1939" s="826"/>
      <c r="L1939" s="826"/>
      <c r="T1939" s="825"/>
      <c r="U1939" s="825"/>
      <c r="V1939" s="825"/>
      <c r="W1939" s="825"/>
      <c r="X1939" s="825"/>
    </row>
    <row r="1940" customFormat="false" ht="13" hidden="false" customHeight="false" outlineLevel="0" collapsed="false">
      <c r="E1940" s="135"/>
      <c r="H1940" s="825"/>
      <c r="J1940" s="826"/>
      <c r="K1940" s="826"/>
      <c r="L1940" s="826"/>
      <c r="T1940" s="825"/>
      <c r="U1940" s="825"/>
      <c r="V1940" s="825"/>
      <c r="W1940" s="825"/>
      <c r="X1940" s="825"/>
    </row>
    <row r="1941" customFormat="false" ht="13" hidden="false" customHeight="false" outlineLevel="0" collapsed="false">
      <c r="E1941" s="135"/>
      <c r="H1941" s="825"/>
      <c r="J1941" s="826"/>
      <c r="K1941" s="826"/>
      <c r="L1941" s="826"/>
      <c r="T1941" s="825"/>
      <c r="U1941" s="825"/>
      <c r="V1941" s="825"/>
      <c r="W1941" s="825"/>
      <c r="X1941" s="825"/>
    </row>
    <row r="1942" customFormat="false" ht="13" hidden="false" customHeight="false" outlineLevel="0" collapsed="false">
      <c r="E1942" s="135"/>
      <c r="H1942" s="825"/>
      <c r="J1942" s="826"/>
      <c r="K1942" s="826"/>
      <c r="L1942" s="826"/>
      <c r="T1942" s="825"/>
      <c r="U1942" s="825"/>
      <c r="V1942" s="825"/>
      <c r="W1942" s="825"/>
      <c r="X1942" s="825"/>
    </row>
    <row r="1943" customFormat="false" ht="13" hidden="false" customHeight="false" outlineLevel="0" collapsed="false">
      <c r="E1943" s="135"/>
      <c r="H1943" s="825"/>
      <c r="J1943" s="826"/>
      <c r="K1943" s="826"/>
      <c r="L1943" s="826"/>
      <c r="T1943" s="825"/>
      <c r="U1943" s="825"/>
      <c r="V1943" s="825"/>
      <c r="W1943" s="825"/>
      <c r="X1943" s="825"/>
    </row>
    <row r="1944" customFormat="false" ht="13" hidden="false" customHeight="false" outlineLevel="0" collapsed="false">
      <c r="E1944" s="135"/>
      <c r="H1944" s="825"/>
      <c r="J1944" s="826"/>
      <c r="K1944" s="826"/>
      <c r="L1944" s="826"/>
      <c r="T1944" s="825"/>
      <c r="U1944" s="825"/>
      <c r="V1944" s="825"/>
      <c r="W1944" s="825"/>
      <c r="X1944" s="825"/>
    </row>
    <row r="1945" customFormat="false" ht="13" hidden="false" customHeight="false" outlineLevel="0" collapsed="false">
      <c r="E1945" s="135"/>
      <c r="H1945" s="825"/>
      <c r="J1945" s="826"/>
      <c r="K1945" s="826"/>
      <c r="L1945" s="826"/>
      <c r="T1945" s="825"/>
      <c r="U1945" s="825"/>
      <c r="V1945" s="825"/>
      <c r="W1945" s="825"/>
      <c r="X1945" s="825"/>
    </row>
    <row r="1946" customFormat="false" ht="13" hidden="false" customHeight="false" outlineLevel="0" collapsed="false">
      <c r="E1946" s="135"/>
      <c r="H1946" s="825"/>
      <c r="J1946" s="826"/>
      <c r="K1946" s="826"/>
      <c r="L1946" s="826"/>
      <c r="T1946" s="825"/>
      <c r="U1946" s="825"/>
      <c r="V1946" s="825"/>
      <c r="W1946" s="825"/>
      <c r="X1946" s="825"/>
    </row>
    <row r="1947" customFormat="false" ht="13" hidden="false" customHeight="false" outlineLevel="0" collapsed="false">
      <c r="E1947" s="135"/>
      <c r="H1947" s="825"/>
      <c r="J1947" s="826"/>
      <c r="K1947" s="826"/>
      <c r="L1947" s="826"/>
      <c r="T1947" s="825"/>
      <c r="U1947" s="825"/>
      <c r="V1947" s="825"/>
      <c r="W1947" s="825"/>
      <c r="X1947" s="825"/>
    </row>
    <row r="1948" customFormat="false" ht="13" hidden="false" customHeight="false" outlineLevel="0" collapsed="false">
      <c r="E1948" s="135"/>
      <c r="H1948" s="825"/>
      <c r="J1948" s="826"/>
      <c r="K1948" s="826"/>
      <c r="L1948" s="826"/>
      <c r="T1948" s="825"/>
      <c r="U1948" s="825"/>
      <c r="V1948" s="825"/>
      <c r="W1948" s="825"/>
      <c r="X1948" s="825"/>
    </row>
    <row r="1949" customFormat="false" ht="13" hidden="false" customHeight="false" outlineLevel="0" collapsed="false">
      <c r="E1949" s="135"/>
      <c r="H1949" s="825"/>
      <c r="J1949" s="826"/>
      <c r="K1949" s="826"/>
      <c r="L1949" s="826"/>
      <c r="T1949" s="825"/>
      <c r="U1949" s="825"/>
      <c r="V1949" s="825"/>
      <c r="W1949" s="825"/>
      <c r="X1949" s="825"/>
    </row>
    <row r="1950" customFormat="false" ht="13" hidden="false" customHeight="false" outlineLevel="0" collapsed="false">
      <c r="E1950" s="135"/>
      <c r="H1950" s="825"/>
      <c r="J1950" s="826"/>
      <c r="K1950" s="826"/>
      <c r="L1950" s="826"/>
      <c r="T1950" s="825"/>
      <c r="U1950" s="825"/>
      <c r="V1950" s="825"/>
      <c r="W1950" s="825"/>
      <c r="X1950" s="825"/>
    </row>
    <row r="1951" customFormat="false" ht="13" hidden="false" customHeight="false" outlineLevel="0" collapsed="false">
      <c r="E1951" s="135"/>
      <c r="H1951" s="825"/>
      <c r="J1951" s="826"/>
      <c r="K1951" s="826"/>
      <c r="L1951" s="826"/>
      <c r="T1951" s="825"/>
      <c r="U1951" s="825"/>
      <c r="V1951" s="825"/>
      <c r="W1951" s="825"/>
      <c r="X1951" s="825"/>
    </row>
    <row r="1952" customFormat="false" ht="13" hidden="false" customHeight="false" outlineLevel="0" collapsed="false">
      <c r="E1952" s="135"/>
      <c r="H1952" s="825"/>
      <c r="J1952" s="826"/>
      <c r="K1952" s="826"/>
      <c r="L1952" s="826"/>
      <c r="T1952" s="825"/>
      <c r="U1952" s="825"/>
      <c r="V1952" s="825"/>
      <c r="W1952" s="825"/>
      <c r="X1952" s="825"/>
    </row>
    <row r="1953" customFormat="false" ht="13" hidden="false" customHeight="false" outlineLevel="0" collapsed="false">
      <c r="E1953" s="135"/>
      <c r="H1953" s="825"/>
      <c r="J1953" s="826"/>
      <c r="K1953" s="826"/>
      <c r="L1953" s="826"/>
      <c r="T1953" s="825"/>
      <c r="U1953" s="825"/>
      <c r="V1953" s="825"/>
      <c r="W1953" s="825"/>
      <c r="X1953" s="825"/>
    </row>
    <row r="1954" customFormat="false" ht="13" hidden="false" customHeight="false" outlineLevel="0" collapsed="false">
      <c r="E1954" s="135"/>
      <c r="H1954" s="825"/>
      <c r="J1954" s="826"/>
      <c r="K1954" s="826"/>
      <c r="L1954" s="826"/>
      <c r="T1954" s="825"/>
      <c r="U1954" s="825"/>
      <c r="V1954" s="825"/>
      <c r="W1954" s="825"/>
      <c r="X1954" s="825"/>
    </row>
    <row r="1955" customFormat="false" ht="13" hidden="false" customHeight="false" outlineLevel="0" collapsed="false">
      <c r="E1955" s="135"/>
      <c r="H1955" s="825"/>
      <c r="J1955" s="826"/>
      <c r="K1955" s="826"/>
      <c r="L1955" s="826"/>
      <c r="T1955" s="825"/>
      <c r="U1955" s="825"/>
      <c r="V1955" s="825"/>
      <c r="W1955" s="825"/>
      <c r="X1955" s="825"/>
    </row>
    <row r="1956" customFormat="false" ht="13" hidden="false" customHeight="false" outlineLevel="0" collapsed="false">
      <c r="E1956" s="135"/>
      <c r="H1956" s="825"/>
      <c r="J1956" s="826"/>
      <c r="K1956" s="826"/>
      <c r="L1956" s="826"/>
      <c r="T1956" s="825"/>
      <c r="U1956" s="825"/>
      <c r="V1956" s="825"/>
      <c r="W1956" s="825"/>
      <c r="X1956" s="825"/>
    </row>
    <row r="1957" customFormat="false" ht="13" hidden="false" customHeight="false" outlineLevel="0" collapsed="false">
      <c r="E1957" s="135"/>
      <c r="H1957" s="825"/>
      <c r="J1957" s="826"/>
      <c r="K1957" s="826"/>
      <c r="L1957" s="826"/>
      <c r="T1957" s="825"/>
      <c r="U1957" s="825"/>
      <c r="V1957" s="825"/>
      <c r="W1957" s="825"/>
      <c r="X1957" s="825"/>
    </row>
    <row r="1958" customFormat="false" ht="13" hidden="false" customHeight="false" outlineLevel="0" collapsed="false">
      <c r="E1958" s="135"/>
      <c r="H1958" s="825"/>
      <c r="J1958" s="826"/>
      <c r="K1958" s="826"/>
      <c r="L1958" s="826"/>
      <c r="T1958" s="825"/>
      <c r="U1958" s="825"/>
      <c r="V1958" s="825"/>
      <c r="W1958" s="825"/>
      <c r="X1958" s="825"/>
    </row>
    <row r="1959" customFormat="false" ht="13" hidden="false" customHeight="false" outlineLevel="0" collapsed="false">
      <c r="E1959" s="135"/>
      <c r="H1959" s="825"/>
      <c r="J1959" s="826"/>
      <c r="K1959" s="826"/>
      <c r="L1959" s="826"/>
      <c r="T1959" s="825"/>
      <c r="U1959" s="825"/>
      <c r="V1959" s="825"/>
      <c r="W1959" s="825"/>
      <c r="X1959" s="825"/>
    </row>
    <row r="1960" customFormat="false" ht="13" hidden="false" customHeight="false" outlineLevel="0" collapsed="false">
      <c r="E1960" s="135"/>
      <c r="H1960" s="825"/>
      <c r="J1960" s="826"/>
      <c r="K1960" s="826"/>
      <c r="L1960" s="826"/>
      <c r="T1960" s="825"/>
      <c r="U1960" s="825"/>
      <c r="V1960" s="825"/>
      <c r="W1960" s="825"/>
      <c r="X1960" s="825"/>
    </row>
    <row r="1961" customFormat="false" ht="13" hidden="false" customHeight="false" outlineLevel="0" collapsed="false">
      <c r="E1961" s="135"/>
      <c r="H1961" s="825"/>
      <c r="J1961" s="826"/>
      <c r="K1961" s="826"/>
      <c r="L1961" s="826"/>
      <c r="T1961" s="825"/>
      <c r="U1961" s="825"/>
      <c r="V1961" s="825"/>
      <c r="W1961" s="825"/>
      <c r="X1961" s="825"/>
    </row>
    <row r="1962" customFormat="false" ht="13" hidden="false" customHeight="false" outlineLevel="0" collapsed="false">
      <c r="E1962" s="135"/>
      <c r="H1962" s="825"/>
      <c r="J1962" s="826"/>
      <c r="K1962" s="826"/>
      <c r="L1962" s="826"/>
      <c r="T1962" s="825"/>
      <c r="U1962" s="825"/>
      <c r="V1962" s="825"/>
      <c r="W1962" s="825"/>
      <c r="X1962" s="825"/>
    </row>
    <row r="1963" customFormat="false" ht="13" hidden="false" customHeight="false" outlineLevel="0" collapsed="false">
      <c r="E1963" s="135"/>
      <c r="H1963" s="825"/>
      <c r="J1963" s="826"/>
      <c r="K1963" s="826"/>
      <c r="L1963" s="826"/>
      <c r="T1963" s="825"/>
      <c r="U1963" s="825"/>
      <c r="V1963" s="825"/>
      <c r="W1963" s="825"/>
      <c r="X1963" s="825"/>
    </row>
    <row r="1964" customFormat="false" ht="13" hidden="false" customHeight="false" outlineLevel="0" collapsed="false">
      <c r="E1964" s="135"/>
      <c r="H1964" s="825"/>
      <c r="J1964" s="826"/>
      <c r="K1964" s="826"/>
      <c r="L1964" s="826"/>
      <c r="T1964" s="825"/>
      <c r="U1964" s="825"/>
      <c r="V1964" s="825"/>
      <c r="W1964" s="825"/>
      <c r="X1964" s="825"/>
    </row>
    <row r="1965" customFormat="false" ht="13" hidden="false" customHeight="false" outlineLevel="0" collapsed="false">
      <c r="E1965" s="135"/>
      <c r="H1965" s="825"/>
      <c r="J1965" s="826"/>
      <c r="K1965" s="826"/>
      <c r="L1965" s="826"/>
      <c r="T1965" s="825"/>
      <c r="U1965" s="825"/>
      <c r="V1965" s="825"/>
      <c r="W1965" s="825"/>
      <c r="X1965" s="825"/>
    </row>
    <row r="1966" customFormat="false" ht="13" hidden="false" customHeight="false" outlineLevel="0" collapsed="false">
      <c r="E1966" s="135"/>
      <c r="H1966" s="825"/>
      <c r="J1966" s="826"/>
      <c r="K1966" s="826"/>
      <c r="L1966" s="826"/>
      <c r="T1966" s="825"/>
      <c r="U1966" s="825"/>
      <c r="V1966" s="825"/>
      <c r="W1966" s="825"/>
      <c r="X1966" s="825"/>
    </row>
    <row r="1967" customFormat="false" ht="13" hidden="false" customHeight="false" outlineLevel="0" collapsed="false">
      <c r="E1967" s="135"/>
      <c r="H1967" s="825"/>
      <c r="J1967" s="826"/>
      <c r="K1967" s="826"/>
      <c r="L1967" s="826"/>
      <c r="T1967" s="825"/>
      <c r="U1967" s="825"/>
      <c r="V1967" s="825"/>
      <c r="W1967" s="825"/>
      <c r="X1967" s="825"/>
    </row>
    <row r="1968" customFormat="false" ht="13" hidden="false" customHeight="false" outlineLevel="0" collapsed="false">
      <c r="E1968" s="135"/>
      <c r="H1968" s="825"/>
      <c r="J1968" s="826"/>
      <c r="K1968" s="826"/>
      <c r="L1968" s="826"/>
      <c r="T1968" s="825"/>
      <c r="U1968" s="825"/>
      <c r="V1968" s="825"/>
      <c r="W1968" s="825"/>
      <c r="X1968" s="825"/>
    </row>
    <row r="1969" customFormat="false" ht="13" hidden="false" customHeight="false" outlineLevel="0" collapsed="false">
      <c r="E1969" s="135"/>
      <c r="H1969" s="825"/>
      <c r="J1969" s="826"/>
      <c r="K1969" s="826"/>
      <c r="L1969" s="826"/>
      <c r="T1969" s="825"/>
      <c r="U1969" s="825"/>
      <c r="V1969" s="825"/>
      <c r="W1969" s="825"/>
      <c r="X1969" s="825"/>
    </row>
    <row r="1970" customFormat="false" ht="13" hidden="false" customHeight="false" outlineLevel="0" collapsed="false">
      <c r="E1970" s="135"/>
      <c r="H1970" s="825"/>
      <c r="J1970" s="826"/>
      <c r="K1970" s="826"/>
      <c r="L1970" s="826"/>
      <c r="T1970" s="825"/>
      <c r="U1970" s="825"/>
      <c r="V1970" s="825"/>
      <c r="W1970" s="825"/>
      <c r="X1970" s="825"/>
    </row>
    <row r="1971" customFormat="false" ht="13" hidden="false" customHeight="false" outlineLevel="0" collapsed="false">
      <c r="E1971" s="135"/>
      <c r="H1971" s="825"/>
      <c r="J1971" s="826"/>
      <c r="K1971" s="826"/>
      <c r="L1971" s="826"/>
      <c r="T1971" s="825"/>
      <c r="U1971" s="825"/>
      <c r="V1971" s="825"/>
      <c r="W1971" s="825"/>
      <c r="X1971" s="825"/>
    </row>
    <row r="1972" customFormat="false" ht="13" hidden="false" customHeight="false" outlineLevel="0" collapsed="false">
      <c r="E1972" s="135"/>
      <c r="H1972" s="825"/>
      <c r="J1972" s="826"/>
      <c r="K1972" s="826"/>
      <c r="L1972" s="826"/>
      <c r="T1972" s="825"/>
      <c r="U1972" s="825"/>
      <c r="V1972" s="825"/>
      <c r="W1972" s="825"/>
      <c r="X1972" s="825"/>
    </row>
    <row r="1973" customFormat="false" ht="13" hidden="false" customHeight="false" outlineLevel="0" collapsed="false">
      <c r="E1973" s="135"/>
      <c r="H1973" s="825"/>
      <c r="J1973" s="826"/>
      <c r="K1973" s="826"/>
      <c r="L1973" s="826"/>
      <c r="T1973" s="825"/>
      <c r="U1973" s="825"/>
      <c r="V1973" s="825"/>
      <c r="W1973" s="825"/>
      <c r="X1973" s="825"/>
    </row>
    <row r="1974" customFormat="false" ht="13" hidden="false" customHeight="false" outlineLevel="0" collapsed="false">
      <c r="E1974" s="135"/>
      <c r="H1974" s="825"/>
      <c r="J1974" s="826"/>
      <c r="K1974" s="826"/>
      <c r="L1974" s="826"/>
      <c r="T1974" s="825"/>
      <c r="U1974" s="825"/>
      <c r="V1974" s="825"/>
      <c r="W1974" s="825"/>
      <c r="X1974" s="825"/>
    </row>
    <row r="1975" customFormat="false" ht="13" hidden="false" customHeight="false" outlineLevel="0" collapsed="false">
      <c r="E1975" s="135"/>
      <c r="H1975" s="825"/>
      <c r="J1975" s="826"/>
      <c r="K1975" s="826"/>
      <c r="L1975" s="826"/>
      <c r="T1975" s="825"/>
      <c r="U1975" s="825"/>
      <c r="V1975" s="825"/>
      <c r="W1975" s="825"/>
      <c r="X1975" s="825"/>
    </row>
    <row r="1976" customFormat="false" ht="13" hidden="false" customHeight="false" outlineLevel="0" collapsed="false">
      <c r="E1976" s="135"/>
      <c r="H1976" s="825"/>
      <c r="J1976" s="826"/>
      <c r="K1976" s="826"/>
      <c r="L1976" s="826"/>
      <c r="T1976" s="825"/>
      <c r="U1976" s="825"/>
      <c r="V1976" s="825"/>
      <c r="W1976" s="825"/>
      <c r="X1976" s="825"/>
    </row>
    <row r="1977" customFormat="false" ht="13" hidden="false" customHeight="false" outlineLevel="0" collapsed="false">
      <c r="E1977" s="135"/>
      <c r="H1977" s="825"/>
      <c r="J1977" s="826"/>
      <c r="K1977" s="826"/>
      <c r="L1977" s="826"/>
      <c r="T1977" s="825"/>
      <c r="U1977" s="825"/>
      <c r="V1977" s="825"/>
      <c r="W1977" s="825"/>
      <c r="X1977" s="825"/>
    </row>
    <row r="1978" customFormat="false" ht="13" hidden="false" customHeight="false" outlineLevel="0" collapsed="false">
      <c r="E1978" s="135"/>
      <c r="H1978" s="825"/>
      <c r="J1978" s="826"/>
      <c r="K1978" s="826"/>
      <c r="L1978" s="826"/>
      <c r="T1978" s="825"/>
      <c r="U1978" s="825"/>
      <c r="V1978" s="825"/>
      <c r="W1978" s="825"/>
      <c r="X1978" s="825"/>
    </row>
    <row r="1979" customFormat="false" ht="13" hidden="false" customHeight="false" outlineLevel="0" collapsed="false">
      <c r="E1979" s="135"/>
      <c r="H1979" s="825"/>
      <c r="J1979" s="826"/>
      <c r="K1979" s="826"/>
      <c r="L1979" s="826"/>
      <c r="T1979" s="825"/>
      <c r="U1979" s="825"/>
      <c r="V1979" s="825"/>
      <c r="W1979" s="825"/>
      <c r="X1979" s="825"/>
    </row>
    <row r="1980" customFormat="false" ht="13" hidden="false" customHeight="false" outlineLevel="0" collapsed="false">
      <c r="E1980" s="135"/>
      <c r="H1980" s="825"/>
      <c r="J1980" s="826"/>
      <c r="K1980" s="826"/>
      <c r="L1980" s="826"/>
      <c r="T1980" s="825"/>
      <c r="U1980" s="825"/>
      <c r="V1980" s="825"/>
      <c r="W1980" s="825"/>
      <c r="X1980" s="825"/>
    </row>
    <row r="1981" customFormat="false" ht="13" hidden="false" customHeight="false" outlineLevel="0" collapsed="false">
      <c r="E1981" s="135"/>
      <c r="H1981" s="825"/>
      <c r="J1981" s="826"/>
      <c r="K1981" s="826"/>
      <c r="L1981" s="826"/>
      <c r="T1981" s="825"/>
      <c r="U1981" s="825"/>
      <c r="V1981" s="825"/>
      <c r="W1981" s="825"/>
      <c r="X1981" s="825"/>
    </row>
    <row r="1982" customFormat="false" ht="13" hidden="false" customHeight="false" outlineLevel="0" collapsed="false">
      <c r="E1982" s="135"/>
      <c r="H1982" s="825"/>
      <c r="J1982" s="826"/>
      <c r="K1982" s="826"/>
      <c r="L1982" s="826"/>
      <c r="T1982" s="825"/>
      <c r="U1982" s="825"/>
      <c r="V1982" s="825"/>
      <c r="W1982" s="825"/>
      <c r="X1982" s="825"/>
    </row>
    <row r="1983" customFormat="false" ht="13" hidden="false" customHeight="false" outlineLevel="0" collapsed="false">
      <c r="E1983" s="135"/>
      <c r="H1983" s="825"/>
      <c r="J1983" s="826"/>
      <c r="K1983" s="826"/>
      <c r="L1983" s="826"/>
      <c r="T1983" s="825"/>
      <c r="U1983" s="825"/>
      <c r="V1983" s="825"/>
      <c r="W1983" s="825"/>
      <c r="X1983" s="825"/>
    </row>
    <row r="1984" customFormat="false" ht="13" hidden="false" customHeight="false" outlineLevel="0" collapsed="false">
      <c r="E1984" s="135"/>
      <c r="H1984" s="825"/>
      <c r="J1984" s="826"/>
      <c r="K1984" s="826"/>
      <c r="L1984" s="826"/>
      <c r="T1984" s="825"/>
      <c r="U1984" s="825"/>
      <c r="V1984" s="825"/>
      <c r="W1984" s="825"/>
      <c r="X1984" s="825"/>
    </row>
    <row r="1985" customFormat="false" ht="13" hidden="false" customHeight="false" outlineLevel="0" collapsed="false">
      <c r="E1985" s="135"/>
      <c r="H1985" s="825"/>
      <c r="J1985" s="826"/>
      <c r="K1985" s="826"/>
      <c r="L1985" s="826"/>
      <c r="T1985" s="825"/>
      <c r="U1985" s="825"/>
      <c r="V1985" s="825"/>
      <c r="W1985" s="825"/>
      <c r="X1985" s="825"/>
    </row>
    <row r="1986" customFormat="false" ht="13" hidden="false" customHeight="false" outlineLevel="0" collapsed="false">
      <c r="E1986" s="135"/>
      <c r="H1986" s="825"/>
      <c r="J1986" s="826"/>
      <c r="K1986" s="826"/>
      <c r="L1986" s="826"/>
      <c r="T1986" s="825"/>
      <c r="U1986" s="825"/>
      <c r="V1986" s="825"/>
      <c r="W1986" s="825"/>
      <c r="X1986" s="825"/>
    </row>
    <row r="1987" customFormat="false" ht="13" hidden="false" customHeight="false" outlineLevel="0" collapsed="false">
      <c r="E1987" s="135"/>
      <c r="H1987" s="825"/>
      <c r="J1987" s="826"/>
      <c r="K1987" s="826"/>
      <c r="L1987" s="826"/>
      <c r="T1987" s="825"/>
      <c r="U1987" s="825"/>
      <c r="V1987" s="825"/>
      <c r="W1987" s="825"/>
      <c r="X1987" s="825"/>
    </row>
    <row r="1988" customFormat="false" ht="13" hidden="false" customHeight="false" outlineLevel="0" collapsed="false">
      <c r="E1988" s="135"/>
      <c r="H1988" s="825"/>
      <c r="J1988" s="826"/>
      <c r="K1988" s="826"/>
      <c r="L1988" s="826"/>
      <c r="T1988" s="825"/>
      <c r="U1988" s="825"/>
      <c r="V1988" s="825"/>
      <c r="W1988" s="825"/>
      <c r="X1988" s="825"/>
    </row>
    <row r="1989" customFormat="false" ht="13" hidden="false" customHeight="false" outlineLevel="0" collapsed="false">
      <c r="E1989" s="135"/>
      <c r="H1989" s="825"/>
      <c r="J1989" s="826"/>
      <c r="K1989" s="826"/>
      <c r="L1989" s="826"/>
      <c r="T1989" s="825"/>
      <c r="U1989" s="825"/>
      <c r="V1989" s="825"/>
      <c r="W1989" s="825"/>
      <c r="X1989" s="825"/>
    </row>
    <row r="1990" customFormat="false" ht="13" hidden="false" customHeight="false" outlineLevel="0" collapsed="false">
      <c r="E1990" s="135"/>
      <c r="H1990" s="825"/>
      <c r="J1990" s="826"/>
      <c r="K1990" s="826"/>
      <c r="L1990" s="826"/>
      <c r="T1990" s="825"/>
      <c r="U1990" s="825"/>
      <c r="V1990" s="825"/>
      <c r="W1990" s="825"/>
      <c r="X1990" s="825"/>
    </row>
    <row r="1991" customFormat="false" ht="13" hidden="false" customHeight="false" outlineLevel="0" collapsed="false">
      <c r="E1991" s="135"/>
      <c r="H1991" s="825"/>
      <c r="J1991" s="826"/>
      <c r="K1991" s="826"/>
      <c r="L1991" s="826"/>
      <c r="T1991" s="825"/>
      <c r="U1991" s="825"/>
      <c r="V1991" s="825"/>
      <c r="W1991" s="825"/>
      <c r="X1991" s="825"/>
    </row>
    <row r="1992" customFormat="false" ht="13" hidden="false" customHeight="false" outlineLevel="0" collapsed="false">
      <c r="E1992" s="135"/>
      <c r="H1992" s="825"/>
      <c r="J1992" s="826"/>
      <c r="K1992" s="826"/>
      <c r="L1992" s="826"/>
      <c r="T1992" s="825"/>
      <c r="U1992" s="825"/>
      <c r="V1992" s="825"/>
      <c r="W1992" s="825"/>
      <c r="X1992" s="825"/>
    </row>
    <row r="1993" customFormat="false" ht="13" hidden="false" customHeight="false" outlineLevel="0" collapsed="false">
      <c r="E1993" s="135"/>
      <c r="H1993" s="825"/>
      <c r="J1993" s="826"/>
      <c r="K1993" s="826"/>
      <c r="L1993" s="826"/>
      <c r="T1993" s="825"/>
      <c r="U1993" s="825"/>
      <c r="V1993" s="825"/>
      <c r="W1993" s="825"/>
      <c r="X1993" s="825"/>
    </row>
    <row r="1994" customFormat="false" ht="13" hidden="false" customHeight="false" outlineLevel="0" collapsed="false">
      <c r="E1994" s="135"/>
      <c r="H1994" s="825"/>
      <c r="J1994" s="826"/>
      <c r="K1994" s="826"/>
      <c r="L1994" s="826"/>
      <c r="T1994" s="825"/>
      <c r="U1994" s="825"/>
      <c r="V1994" s="825"/>
      <c r="W1994" s="825"/>
      <c r="X1994" s="825"/>
    </row>
    <row r="1995" customFormat="false" ht="13" hidden="false" customHeight="false" outlineLevel="0" collapsed="false">
      <c r="E1995" s="135"/>
      <c r="H1995" s="825"/>
      <c r="J1995" s="826"/>
      <c r="K1995" s="826"/>
      <c r="L1995" s="826"/>
      <c r="T1995" s="825"/>
      <c r="U1995" s="825"/>
      <c r="V1995" s="825"/>
      <c r="W1995" s="825"/>
      <c r="X1995" s="825"/>
    </row>
    <row r="1996" customFormat="false" ht="13" hidden="false" customHeight="false" outlineLevel="0" collapsed="false">
      <c r="E1996" s="135"/>
      <c r="H1996" s="825"/>
      <c r="J1996" s="826"/>
      <c r="K1996" s="826"/>
      <c r="L1996" s="826"/>
      <c r="T1996" s="825"/>
      <c r="U1996" s="825"/>
      <c r="V1996" s="825"/>
      <c r="W1996" s="825"/>
      <c r="X1996" s="825"/>
    </row>
    <row r="1997" customFormat="false" ht="13" hidden="false" customHeight="false" outlineLevel="0" collapsed="false">
      <c r="E1997" s="135"/>
      <c r="H1997" s="825"/>
      <c r="J1997" s="826"/>
      <c r="K1997" s="826"/>
      <c r="L1997" s="826"/>
      <c r="T1997" s="825"/>
      <c r="U1997" s="825"/>
      <c r="V1997" s="825"/>
      <c r="W1997" s="825"/>
      <c r="X1997" s="825"/>
    </row>
    <row r="1998" customFormat="false" ht="13" hidden="false" customHeight="false" outlineLevel="0" collapsed="false">
      <c r="E1998" s="135"/>
      <c r="H1998" s="825"/>
      <c r="J1998" s="826"/>
      <c r="K1998" s="826"/>
      <c r="L1998" s="826"/>
      <c r="T1998" s="825"/>
      <c r="U1998" s="825"/>
      <c r="V1998" s="825"/>
      <c r="W1998" s="825"/>
      <c r="X1998" s="825"/>
    </row>
    <row r="1999" customFormat="false" ht="13" hidden="false" customHeight="false" outlineLevel="0" collapsed="false">
      <c r="E1999" s="135"/>
      <c r="H1999" s="825"/>
      <c r="J1999" s="826"/>
      <c r="K1999" s="826"/>
      <c r="L1999" s="826"/>
      <c r="T1999" s="825"/>
      <c r="U1999" s="825"/>
      <c r="V1999" s="825"/>
      <c r="W1999" s="825"/>
      <c r="X1999" s="825"/>
    </row>
    <row r="2000" customFormat="false" ht="13" hidden="false" customHeight="false" outlineLevel="0" collapsed="false">
      <c r="E2000" s="135"/>
      <c r="H2000" s="825"/>
      <c r="J2000" s="826"/>
      <c r="K2000" s="826"/>
      <c r="L2000" s="826"/>
      <c r="T2000" s="825"/>
      <c r="U2000" s="825"/>
      <c r="V2000" s="825"/>
      <c r="W2000" s="825"/>
      <c r="X2000" s="825"/>
    </row>
    <row r="2001" customFormat="false" ht="13" hidden="false" customHeight="false" outlineLevel="0" collapsed="false">
      <c r="E2001" s="135"/>
      <c r="H2001" s="825"/>
      <c r="J2001" s="826"/>
      <c r="K2001" s="826"/>
      <c r="L2001" s="826"/>
      <c r="T2001" s="825"/>
      <c r="U2001" s="825"/>
      <c r="V2001" s="825"/>
      <c r="W2001" s="825"/>
      <c r="X2001" s="825"/>
    </row>
    <row r="2002" customFormat="false" ht="13" hidden="false" customHeight="false" outlineLevel="0" collapsed="false">
      <c r="E2002" s="135"/>
      <c r="H2002" s="825"/>
      <c r="J2002" s="826"/>
      <c r="K2002" s="826"/>
      <c r="L2002" s="826"/>
      <c r="T2002" s="825"/>
      <c r="U2002" s="825"/>
      <c r="V2002" s="825"/>
      <c r="W2002" s="825"/>
      <c r="X2002" s="825"/>
    </row>
    <row r="2003" customFormat="false" ht="13" hidden="false" customHeight="false" outlineLevel="0" collapsed="false">
      <c r="E2003" s="135"/>
      <c r="H2003" s="825"/>
      <c r="J2003" s="826"/>
      <c r="K2003" s="826"/>
      <c r="L2003" s="826"/>
      <c r="T2003" s="825"/>
      <c r="U2003" s="825"/>
      <c r="V2003" s="825"/>
      <c r="W2003" s="825"/>
      <c r="X2003" s="825"/>
    </row>
  </sheetData>
  <sheetProtection algorithmName="SHA-512" hashValue="dV89Xy9zYnrz9Cbnxif3lWvIxEL558bZJCwWqxw89RhreyGRVvPzhMOwzCU/qOSPGgxle26jKmEfFLdxEv3FDw==" saltValue="b2QrmWOyIyYgcqwhvg+TFA==" spinCount="100000" sheet="true" objects="true" scenarios="true"/>
  <printOptions headings="false" gridLines="false" gridLinesSet="true" horizontalCentered="false" verticalCentered="false"/>
  <pageMargins left="0.75" right="0.75" top="0.729861111111111" bottom="0.520138888888889"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K1749"/>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J20" activeCellId="0" sqref="J20"/>
    </sheetView>
  </sheetViews>
  <sheetFormatPr defaultColWidth="10.328125" defaultRowHeight="13" zeroHeight="false" outlineLevelRow="0" outlineLevelCol="0"/>
  <cols>
    <col collapsed="false" customWidth="true" hidden="false" outlineLevel="0" max="1" min="1" style="0" width="17.33"/>
    <col collapsed="false" customWidth="true" hidden="false" outlineLevel="0" max="3" min="3" style="0" width="18.9"/>
    <col collapsed="false" customWidth="true" hidden="false" outlineLevel="0" max="4" min="4" style="0" width="18.39"/>
    <col collapsed="false" customWidth="true" hidden="false" outlineLevel="0" max="6" min="6" style="0" width="22.35"/>
    <col collapsed="false" customWidth="true" hidden="false" outlineLevel="0" max="10" min="10" style="0" width="52.73"/>
    <col collapsed="false" customWidth="true" hidden="false" outlineLevel="0" max="11" min="11" style="0" width="13.89"/>
  </cols>
  <sheetData>
    <row r="1" customFormat="false" ht="13.5" hidden="false" customHeight="false" outlineLevel="0" collapsed="false">
      <c r="A1" s="135" t="s">
        <v>2356</v>
      </c>
      <c r="C1" s="0" t="s">
        <v>2357</v>
      </c>
      <c r="F1" s="900" t="s">
        <v>2358</v>
      </c>
    </row>
    <row r="2" customFormat="false" ht="13.5" hidden="false" customHeight="false" outlineLevel="0" collapsed="false">
      <c r="A2" s="830" t="s">
        <v>47</v>
      </c>
      <c r="C2" s="901" t="s">
        <v>47</v>
      </c>
      <c r="D2" s="902" t="s">
        <v>48</v>
      </c>
      <c r="F2" s="903" t="s">
        <v>48</v>
      </c>
      <c r="G2" s="904" t="n">
        <v>0.7</v>
      </c>
      <c r="H2" s="904" t="n">
        <v>0.55</v>
      </c>
      <c r="I2" s="905" t="n">
        <v>0.45</v>
      </c>
      <c r="J2" s="901" t="s">
        <v>519</v>
      </c>
      <c r="K2" s="902" t="s">
        <v>520</v>
      </c>
    </row>
    <row r="3" customFormat="false" ht="13" hidden="false" customHeight="false" outlineLevel="0" collapsed="false">
      <c r="A3" s="867" t="s">
        <v>526</v>
      </c>
      <c r="C3" s="906" t="s">
        <v>526</v>
      </c>
      <c r="D3" s="907" t="s">
        <v>527</v>
      </c>
      <c r="F3" s="906" t="s">
        <v>530</v>
      </c>
      <c r="G3" s="908" t="n">
        <v>11.4</v>
      </c>
      <c r="H3" s="908" t="n">
        <v>11.1</v>
      </c>
      <c r="I3" s="909" t="n">
        <v>10.9</v>
      </c>
      <c r="J3" s="910" t="s">
        <v>524</v>
      </c>
      <c r="K3" s="911" t="n">
        <v>0.7</v>
      </c>
    </row>
    <row r="4" customFormat="false" ht="13" hidden="false" customHeight="false" outlineLevel="0" collapsed="false">
      <c r="A4" s="858" t="s">
        <v>536</v>
      </c>
      <c r="C4" s="912" t="s">
        <v>526</v>
      </c>
      <c r="D4" s="913" t="s">
        <v>537</v>
      </c>
      <c r="F4" s="912" t="s">
        <v>538</v>
      </c>
      <c r="G4" s="914" t="n">
        <v>11.4</v>
      </c>
      <c r="H4" s="914" t="n">
        <v>11.1</v>
      </c>
      <c r="I4" s="915" t="n">
        <v>10.9</v>
      </c>
      <c r="J4" s="916" t="s">
        <v>534</v>
      </c>
      <c r="K4" s="917" t="n">
        <v>0.7</v>
      </c>
    </row>
    <row r="5" customFormat="false" ht="13" hidden="false" customHeight="false" outlineLevel="0" collapsed="false">
      <c r="A5" s="858" t="s">
        <v>543</v>
      </c>
      <c r="C5" s="912" t="s">
        <v>526</v>
      </c>
      <c r="D5" s="913" t="s">
        <v>544</v>
      </c>
      <c r="F5" s="912" t="s">
        <v>545</v>
      </c>
      <c r="G5" s="914" t="n">
        <v>11.4</v>
      </c>
      <c r="H5" s="914" t="n">
        <v>11.1</v>
      </c>
      <c r="I5" s="915" t="n">
        <v>10.9</v>
      </c>
      <c r="J5" s="916" t="s">
        <v>2359</v>
      </c>
      <c r="K5" s="917" t="n">
        <v>0.7</v>
      </c>
    </row>
    <row r="6" customFormat="false" ht="13" hidden="false" customHeight="false" outlineLevel="0" collapsed="false">
      <c r="A6" s="858" t="s">
        <v>547</v>
      </c>
      <c r="C6" s="912" t="s">
        <v>526</v>
      </c>
      <c r="D6" s="913" t="s">
        <v>548</v>
      </c>
      <c r="F6" s="912" t="s">
        <v>549</v>
      </c>
      <c r="G6" s="914" t="n">
        <v>11.4</v>
      </c>
      <c r="H6" s="914" t="n">
        <v>11.1</v>
      </c>
      <c r="I6" s="915" t="n">
        <v>10.9</v>
      </c>
      <c r="J6" s="916" t="s">
        <v>2360</v>
      </c>
      <c r="K6" s="917" t="n">
        <v>0.7</v>
      </c>
    </row>
    <row r="7" customFormat="false" ht="13" hidden="false" customHeight="false" outlineLevel="0" collapsed="false">
      <c r="A7" s="858" t="s">
        <v>552</v>
      </c>
      <c r="C7" s="912" t="s">
        <v>526</v>
      </c>
      <c r="D7" s="913" t="s">
        <v>553</v>
      </c>
      <c r="F7" s="912" t="s">
        <v>554</v>
      </c>
      <c r="G7" s="914" t="n">
        <v>11.4</v>
      </c>
      <c r="H7" s="914" t="n">
        <v>11.1</v>
      </c>
      <c r="I7" s="915" t="n">
        <v>10.9</v>
      </c>
      <c r="J7" s="916" t="s">
        <v>556</v>
      </c>
      <c r="K7" s="917" t="n">
        <v>0.45</v>
      </c>
    </row>
    <row r="8" customFormat="false" ht="13" hidden="false" customHeight="false" outlineLevel="0" collapsed="false">
      <c r="A8" s="858" t="s">
        <v>558</v>
      </c>
      <c r="C8" s="912" t="s">
        <v>526</v>
      </c>
      <c r="D8" s="913" t="s">
        <v>559</v>
      </c>
      <c r="F8" s="912" t="s">
        <v>560</v>
      </c>
      <c r="G8" s="914" t="n">
        <v>11.4</v>
      </c>
      <c r="H8" s="914" t="n">
        <v>11.1</v>
      </c>
      <c r="I8" s="915" t="n">
        <v>10.9</v>
      </c>
      <c r="J8" s="916" t="s">
        <v>561</v>
      </c>
      <c r="K8" s="917" t="n">
        <v>0.45</v>
      </c>
    </row>
    <row r="9" customFormat="false" ht="13" hidden="false" customHeight="false" outlineLevel="0" collapsed="false">
      <c r="A9" s="858" t="s">
        <v>563</v>
      </c>
      <c r="C9" s="912" t="s">
        <v>526</v>
      </c>
      <c r="D9" s="913" t="s">
        <v>564</v>
      </c>
      <c r="F9" s="912" t="s">
        <v>565</v>
      </c>
      <c r="G9" s="914" t="n">
        <v>11.4</v>
      </c>
      <c r="H9" s="914" t="n">
        <v>11.1</v>
      </c>
      <c r="I9" s="915" t="n">
        <v>10.9</v>
      </c>
      <c r="J9" s="916" t="s">
        <v>2361</v>
      </c>
      <c r="K9" s="917" t="n">
        <v>0.55</v>
      </c>
    </row>
    <row r="10" customFormat="false" ht="13" hidden="false" customHeight="false" outlineLevel="0" collapsed="false">
      <c r="A10" s="858" t="s">
        <v>567</v>
      </c>
      <c r="C10" s="912" t="s">
        <v>526</v>
      </c>
      <c r="D10" s="913" t="s">
        <v>568</v>
      </c>
      <c r="F10" s="912" t="s">
        <v>569</v>
      </c>
      <c r="G10" s="914" t="n">
        <v>11.4</v>
      </c>
      <c r="H10" s="914" t="n">
        <v>11.1</v>
      </c>
      <c r="I10" s="915" t="n">
        <v>10.9</v>
      </c>
      <c r="J10" s="916" t="s">
        <v>2362</v>
      </c>
      <c r="K10" s="917" t="n">
        <v>0.45</v>
      </c>
    </row>
    <row r="11" customFormat="false" ht="13" hidden="false" customHeight="false" outlineLevel="0" collapsed="false">
      <c r="A11" s="858" t="s">
        <v>571</v>
      </c>
      <c r="C11" s="912" t="s">
        <v>526</v>
      </c>
      <c r="D11" s="913" t="s">
        <v>572</v>
      </c>
      <c r="F11" s="912" t="s">
        <v>573</v>
      </c>
      <c r="G11" s="914" t="n">
        <v>11.4</v>
      </c>
      <c r="H11" s="914" t="n">
        <v>11.1</v>
      </c>
      <c r="I11" s="915" t="n">
        <v>10.9</v>
      </c>
      <c r="J11" s="916" t="s">
        <v>586</v>
      </c>
      <c r="K11" s="917" t="n">
        <v>0.45</v>
      </c>
    </row>
    <row r="12" customFormat="false" ht="13" hidden="false" customHeight="false" outlineLevel="0" collapsed="false">
      <c r="A12" s="858" t="s">
        <v>575</v>
      </c>
      <c r="C12" s="912" t="s">
        <v>526</v>
      </c>
      <c r="D12" s="913" t="s">
        <v>576</v>
      </c>
      <c r="F12" s="912" t="s">
        <v>577</v>
      </c>
      <c r="G12" s="914" t="n">
        <v>11.4</v>
      </c>
      <c r="H12" s="914" t="n">
        <v>11.1</v>
      </c>
      <c r="I12" s="915" t="n">
        <v>10.9</v>
      </c>
      <c r="J12" s="916" t="s">
        <v>2363</v>
      </c>
      <c r="K12" s="917" t="n">
        <v>0.55</v>
      </c>
    </row>
    <row r="13" customFormat="false" ht="13" hidden="false" customHeight="false" outlineLevel="0" collapsed="false">
      <c r="A13" s="858" t="s">
        <v>579</v>
      </c>
      <c r="C13" s="912" t="s">
        <v>526</v>
      </c>
      <c r="D13" s="913" t="s">
        <v>580</v>
      </c>
      <c r="F13" s="912" t="s">
        <v>581</v>
      </c>
      <c r="G13" s="914" t="n">
        <v>11.4</v>
      </c>
      <c r="H13" s="914" t="n">
        <v>11.1</v>
      </c>
      <c r="I13" s="915" t="n">
        <v>10.9</v>
      </c>
      <c r="J13" s="916" t="s">
        <v>2364</v>
      </c>
      <c r="K13" s="917" t="n">
        <v>0.55</v>
      </c>
    </row>
    <row r="14" customFormat="false" ht="13" hidden="false" customHeight="false" outlineLevel="0" collapsed="false">
      <c r="A14" s="858" t="s">
        <v>583</v>
      </c>
      <c r="C14" s="912" t="s">
        <v>526</v>
      </c>
      <c r="D14" s="913" t="s">
        <v>584</v>
      </c>
      <c r="F14" s="912" t="s">
        <v>585</v>
      </c>
      <c r="G14" s="914" t="n">
        <v>11.4</v>
      </c>
      <c r="H14" s="914" t="n">
        <v>11.1</v>
      </c>
      <c r="I14" s="915" t="n">
        <v>10.9</v>
      </c>
      <c r="J14" s="916" t="s">
        <v>2365</v>
      </c>
      <c r="K14" s="917" t="n">
        <v>0.55</v>
      </c>
    </row>
    <row r="15" customFormat="false" ht="13" hidden="false" customHeight="false" outlineLevel="0" collapsed="false">
      <c r="A15" s="858" t="s">
        <v>529</v>
      </c>
      <c r="C15" s="912" t="s">
        <v>526</v>
      </c>
      <c r="D15" s="913" t="s">
        <v>587</v>
      </c>
      <c r="F15" s="912" t="s">
        <v>588</v>
      </c>
      <c r="G15" s="914" t="n">
        <v>11.4</v>
      </c>
      <c r="H15" s="914" t="n">
        <v>11.1</v>
      </c>
      <c r="I15" s="915" t="n">
        <v>10.9</v>
      </c>
      <c r="J15" s="916" t="s">
        <v>2366</v>
      </c>
      <c r="K15" s="917" t="n">
        <v>0.45</v>
      </c>
    </row>
    <row r="16" customFormat="false" ht="13" hidden="false" customHeight="false" outlineLevel="0" collapsed="false">
      <c r="A16" s="858" t="s">
        <v>590</v>
      </c>
      <c r="C16" s="912" t="s">
        <v>526</v>
      </c>
      <c r="D16" s="913" t="s">
        <v>591</v>
      </c>
      <c r="F16" s="912" t="s">
        <v>592</v>
      </c>
      <c r="G16" s="914" t="n">
        <v>11.4</v>
      </c>
      <c r="H16" s="914" t="n">
        <v>11.1</v>
      </c>
      <c r="I16" s="915" t="n">
        <v>10.9</v>
      </c>
      <c r="J16" s="916" t="s">
        <v>2367</v>
      </c>
      <c r="K16" s="917" t="n">
        <v>0.45</v>
      </c>
    </row>
    <row r="17" customFormat="false" ht="13" hidden="false" customHeight="false" outlineLevel="0" collapsed="false">
      <c r="A17" s="858" t="s">
        <v>594</v>
      </c>
      <c r="C17" s="912" t="s">
        <v>526</v>
      </c>
      <c r="D17" s="913" t="s">
        <v>595</v>
      </c>
      <c r="F17" s="912" t="s">
        <v>596</v>
      </c>
      <c r="G17" s="914" t="n">
        <v>11.4</v>
      </c>
      <c r="H17" s="914" t="n">
        <v>11.1</v>
      </c>
      <c r="I17" s="915" t="n">
        <v>10.9</v>
      </c>
      <c r="J17" s="916" t="s">
        <v>647</v>
      </c>
      <c r="K17" s="917" t="n">
        <v>0.45</v>
      </c>
    </row>
    <row r="18" customFormat="false" ht="13" hidden="false" customHeight="false" outlineLevel="0" collapsed="false">
      <c r="A18" s="858" t="s">
        <v>598</v>
      </c>
      <c r="C18" s="912" t="s">
        <v>526</v>
      </c>
      <c r="D18" s="913" t="s">
        <v>599</v>
      </c>
      <c r="F18" s="912" t="s">
        <v>600</v>
      </c>
      <c r="G18" s="914" t="n">
        <v>11.4</v>
      </c>
      <c r="H18" s="914" t="n">
        <v>11.1</v>
      </c>
      <c r="I18" s="915" t="n">
        <v>10.9</v>
      </c>
      <c r="J18" s="916" t="s">
        <v>2368</v>
      </c>
      <c r="K18" s="917" t="n">
        <v>0.55</v>
      </c>
    </row>
    <row r="19" customFormat="false" ht="13" hidden="false" customHeight="false" outlineLevel="0" collapsed="false">
      <c r="A19" s="858" t="s">
        <v>602</v>
      </c>
      <c r="C19" s="912" t="s">
        <v>526</v>
      </c>
      <c r="D19" s="913" t="s">
        <v>603</v>
      </c>
      <c r="F19" s="912" t="s">
        <v>604</v>
      </c>
      <c r="G19" s="914" t="n">
        <v>11.4</v>
      </c>
      <c r="H19" s="914" t="n">
        <v>11.1</v>
      </c>
      <c r="I19" s="915" t="n">
        <v>10.9</v>
      </c>
      <c r="J19" s="916" t="s">
        <v>2369</v>
      </c>
      <c r="K19" s="917" t="n">
        <v>0.45</v>
      </c>
    </row>
    <row r="20" customFormat="false" ht="13" hidden="false" customHeight="false" outlineLevel="0" collapsed="false">
      <c r="A20" s="858" t="s">
        <v>606</v>
      </c>
      <c r="C20" s="912" t="s">
        <v>526</v>
      </c>
      <c r="D20" s="913" t="s">
        <v>607</v>
      </c>
      <c r="F20" s="912" t="s">
        <v>608</v>
      </c>
      <c r="G20" s="914" t="n">
        <v>11.4</v>
      </c>
      <c r="H20" s="914" t="n">
        <v>11.1</v>
      </c>
      <c r="I20" s="915" t="n">
        <v>10.9</v>
      </c>
      <c r="J20" s="916" t="s">
        <v>2370</v>
      </c>
      <c r="K20" s="917" t="n">
        <v>0.45</v>
      </c>
    </row>
    <row r="21" customFormat="false" ht="13" hidden="false" customHeight="false" outlineLevel="0" collapsed="false">
      <c r="A21" s="858" t="s">
        <v>610</v>
      </c>
      <c r="C21" s="912" t="s">
        <v>526</v>
      </c>
      <c r="D21" s="913" t="s">
        <v>611</v>
      </c>
      <c r="F21" s="912" t="s">
        <v>612</v>
      </c>
      <c r="G21" s="914" t="n">
        <v>11.4</v>
      </c>
      <c r="H21" s="914" t="n">
        <v>11.1</v>
      </c>
      <c r="I21" s="915" t="n">
        <v>10.9</v>
      </c>
      <c r="J21" s="916" t="s">
        <v>2371</v>
      </c>
      <c r="K21" s="917" t="n">
        <v>0.45</v>
      </c>
    </row>
    <row r="22" customFormat="false" ht="13" hidden="false" customHeight="false" outlineLevel="0" collapsed="false">
      <c r="A22" s="858" t="s">
        <v>614</v>
      </c>
      <c r="C22" s="912" t="s">
        <v>526</v>
      </c>
      <c r="D22" s="913" t="s">
        <v>615</v>
      </c>
      <c r="F22" s="912" t="s">
        <v>616</v>
      </c>
      <c r="G22" s="914" t="n">
        <v>11.4</v>
      </c>
      <c r="H22" s="914" t="n">
        <v>11.1</v>
      </c>
      <c r="I22" s="915" t="n">
        <v>10.9</v>
      </c>
      <c r="J22" s="916" t="s">
        <v>2372</v>
      </c>
      <c r="K22" s="917" t="n">
        <v>0.45</v>
      </c>
    </row>
    <row r="23" customFormat="false" ht="13" hidden="false" customHeight="false" outlineLevel="0" collapsed="false">
      <c r="A23" s="858" t="s">
        <v>618</v>
      </c>
      <c r="C23" s="912" t="s">
        <v>526</v>
      </c>
      <c r="D23" s="913" t="s">
        <v>619</v>
      </c>
      <c r="F23" s="912" t="s">
        <v>620</v>
      </c>
      <c r="G23" s="914" t="n">
        <v>11.4</v>
      </c>
      <c r="H23" s="914" t="n">
        <v>11.1</v>
      </c>
      <c r="I23" s="915" t="n">
        <v>10.9</v>
      </c>
      <c r="J23" s="916" t="s">
        <v>2373</v>
      </c>
      <c r="K23" s="917" t="n">
        <v>0.45</v>
      </c>
    </row>
    <row r="24" customFormat="false" ht="13" hidden="false" customHeight="false" outlineLevel="0" collapsed="false">
      <c r="A24" s="858" t="s">
        <v>622</v>
      </c>
      <c r="C24" s="912" t="s">
        <v>526</v>
      </c>
      <c r="D24" s="913" t="s">
        <v>623</v>
      </c>
      <c r="F24" s="912" t="s">
        <v>624</v>
      </c>
      <c r="G24" s="914" t="n">
        <v>11.4</v>
      </c>
      <c r="H24" s="914" t="n">
        <v>11.1</v>
      </c>
      <c r="I24" s="915" t="n">
        <v>10.9</v>
      </c>
      <c r="J24" s="916" t="s">
        <v>2374</v>
      </c>
      <c r="K24" s="917" t="n">
        <v>0.7</v>
      </c>
    </row>
    <row r="25" customFormat="false" ht="13.5" hidden="false" customHeight="false" outlineLevel="0" collapsed="false">
      <c r="A25" s="858" t="s">
        <v>626</v>
      </c>
      <c r="C25" s="912" t="s">
        <v>526</v>
      </c>
      <c r="D25" s="913" t="s">
        <v>627</v>
      </c>
      <c r="F25" s="912" t="s">
        <v>628</v>
      </c>
      <c r="G25" s="914" t="n">
        <v>11.4</v>
      </c>
      <c r="H25" s="914" t="n">
        <v>11.1</v>
      </c>
      <c r="I25" s="915" t="n">
        <v>10.9</v>
      </c>
      <c r="J25" s="918" t="s">
        <v>2375</v>
      </c>
      <c r="K25" s="919" t="n">
        <v>0.45</v>
      </c>
    </row>
    <row r="26" customFormat="false" ht="13" hidden="false" customHeight="false" outlineLevel="0" collapsed="false">
      <c r="A26" s="858" t="s">
        <v>630</v>
      </c>
      <c r="C26" s="912" t="s">
        <v>526</v>
      </c>
      <c r="D26" s="913" t="s">
        <v>631</v>
      </c>
      <c r="F26" s="912" t="s">
        <v>691</v>
      </c>
      <c r="G26" s="920" t="n">
        <v>11.12</v>
      </c>
      <c r="H26" s="920" t="n">
        <v>10.88</v>
      </c>
      <c r="I26" s="913" t="n">
        <v>10.72</v>
      </c>
    </row>
    <row r="27" customFormat="false" ht="13" hidden="false" customHeight="false" outlineLevel="0" collapsed="false">
      <c r="A27" s="858" t="s">
        <v>635</v>
      </c>
      <c r="C27" s="912" t="s">
        <v>526</v>
      </c>
      <c r="D27" s="913" t="s">
        <v>636</v>
      </c>
      <c r="F27" s="921" t="s">
        <v>633</v>
      </c>
      <c r="G27" s="922" t="n">
        <v>11.12</v>
      </c>
      <c r="H27" s="922" t="n">
        <v>10.88</v>
      </c>
      <c r="I27" s="923" t="n">
        <v>10.72</v>
      </c>
    </row>
    <row r="28" customFormat="false" ht="13" hidden="false" customHeight="false" outlineLevel="0" collapsed="false">
      <c r="A28" s="858" t="s">
        <v>639</v>
      </c>
      <c r="C28" s="912" t="s">
        <v>526</v>
      </c>
      <c r="D28" s="913" t="s">
        <v>640</v>
      </c>
      <c r="F28" s="912" t="s">
        <v>637</v>
      </c>
      <c r="G28" s="920" t="n">
        <v>11.12</v>
      </c>
      <c r="H28" s="920" t="n">
        <v>10.88</v>
      </c>
      <c r="I28" s="913" t="n">
        <v>10.72</v>
      </c>
    </row>
    <row r="29" customFormat="false" ht="13" hidden="false" customHeight="false" outlineLevel="0" collapsed="false">
      <c r="A29" s="858" t="s">
        <v>644</v>
      </c>
      <c r="C29" s="912" t="s">
        <v>526</v>
      </c>
      <c r="D29" s="913" t="s">
        <v>645</v>
      </c>
      <c r="F29" s="912" t="s">
        <v>641</v>
      </c>
      <c r="G29" s="920" t="n">
        <v>11.12</v>
      </c>
      <c r="H29" s="920" t="n">
        <v>10.88</v>
      </c>
      <c r="I29" s="913" t="n">
        <v>10.72</v>
      </c>
    </row>
    <row r="30" customFormat="false" ht="13" hidden="false" customHeight="false" outlineLevel="0" collapsed="false">
      <c r="A30" s="858" t="s">
        <v>649</v>
      </c>
      <c r="C30" s="912" t="s">
        <v>526</v>
      </c>
      <c r="D30" s="913" t="s">
        <v>650</v>
      </c>
      <c r="F30" s="912" t="s">
        <v>646</v>
      </c>
      <c r="G30" s="920" t="n">
        <v>11.12</v>
      </c>
      <c r="H30" s="920" t="n">
        <v>10.88</v>
      </c>
      <c r="I30" s="913" t="n">
        <v>10.72</v>
      </c>
    </row>
    <row r="31" customFormat="false" ht="13" hidden="false" customHeight="false" outlineLevel="0" collapsed="false">
      <c r="A31" s="858" t="s">
        <v>652</v>
      </c>
      <c r="C31" s="912" t="s">
        <v>526</v>
      </c>
      <c r="D31" s="913" t="s">
        <v>653</v>
      </c>
      <c r="F31" s="912" t="s">
        <v>651</v>
      </c>
      <c r="G31" s="920" t="n">
        <v>11.12</v>
      </c>
      <c r="H31" s="920" t="n">
        <v>10.88</v>
      </c>
      <c r="I31" s="913" t="n">
        <v>10.72</v>
      </c>
    </row>
    <row r="32" customFormat="false" ht="13" hidden="false" customHeight="false" outlineLevel="0" collapsed="false">
      <c r="A32" s="858" t="s">
        <v>656</v>
      </c>
      <c r="C32" s="912" t="s">
        <v>526</v>
      </c>
      <c r="D32" s="913" t="s">
        <v>657</v>
      </c>
      <c r="F32" s="912" t="s">
        <v>654</v>
      </c>
      <c r="G32" s="920" t="n">
        <v>11.12</v>
      </c>
      <c r="H32" s="920" t="n">
        <v>10.88</v>
      </c>
      <c r="I32" s="913" t="n">
        <v>10.72</v>
      </c>
    </row>
    <row r="33" customFormat="false" ht="13" hidden="false" customHeight="false" outlineLevel="0" collapsed="false">
      <c r="A33" s="858" t="s">
        <v>662</v>
      </c>
      <c r="C33" s="912" t="s">
        <v>526</v>
      </c>
      <c r="D33" s="913" t="s">
        <v>663</v>
      </c>
      <c r="F33" s="912" t="s">
        <v>659</v>
      </c>
      <c r="G33" s="920" t="n">
        <v>11.05</v>
      </c>
      <c r="H33" s="920" t="n">
        <v>10.83</v>
      </c>
      <c r="I33" s="913" t="n">
        <v>10.68</v>
      </c>
    </row>
    <row r="34" customFormat="false" ht="13" hidden="false" customHeight="false" outlineLevel="0" collapsed="false">
      <c r="A34" s="858" t="s">
        <v>666</v>
      </c>
      <c r="C34" s="912" t="s">
        <v>526</v>
      </c>
      <c r="D34" s="913" t="s">
        <v>667</v>
      </c>
      <c r="F34" s="912" t="s">
        <v>664</v>
      </c>
      <c r="G34" s="920" t="n">
        <v>11.05</v>
      </c>
      <c r="H34" s="920" t="n">
        <v>10.83</v>
      </c>
      <c r="I34" s="913" t="n">
        <v>10.68</v>
      </c>
    </row>
    <row r="35" customFormat="false" ht="13" hidden="false" customHeight="false" outlineLevel="0" collapsed="false">
      <c r="A35" s="858" t="s">
        <v>670</v>
      </c>
      <c r="C35" s="912" t="s">
        <v>526</v>
      </c>
      <c r="D35" s="913" t="s">
        <v>671</v>
      </c>
      <c r="F35" s="912" t="s">
        <v>765</v>
      </c>
      <c r="G35" s="920" t="n">
        <v>11.05</v>
      </c>
      <c r="H35" s="920" t="n">
        <v>10.83</v>
      </c>
      <c r="I35" s="913" t="n">
        <v>10.68</v>
      </c>
    </row>
    <row r="36" customFormat="false" ht="13" hidden="false" customHeight="false" outlineLevel="0" collapsed="false">
      <c r="A36" s="858" t="s">
        <v>674</v>
      </c>
      <c r="C36" s="912" t="s">
        <v>526</v>
      </c>
      <c r="D36" s="913" t="s">
        <v>675</v>
      </c>
      <c r="F36" s="912" t="s">
        <v>668</v>
      </c>
      <c r="G36" s="920" t="n">
        <v>11.05</v>
      </c>
      <c r="H36" s="920" t="n">
        <v>10.83</v>
      </c>
      <c r="I36" s="913" t="n">
        <v>10.68</v>
      </c>
    </row>
    <row r="37" customFormat="false" ht="13" hidden="false" customHeight="false" outlineLevel="0" collapsed="false">
      <c r="A37" s="858" t="s">
        <v>679</v>
      </c>
      <c r="C37" s="912" t="s">
        <v>526</v>
      </c>
      <c r="D37" s="913" t="s">
        <v>680</v>
      </c>
      <c r="F37" s="912" t="s">
        <v>672</v>
      </c>
      <c r="G37" s="920" t="n">
        <v>11.05</v>
      </c>
      <c r="H37" s="920" t="n">
        <v>10.83</v>
      </c>
      <c r="I37" s="913" t="n">
        <v>10.68</v>
      </c>
    </row>
    <row r="38" customFormat="false" ht="13" hidden="false" customHeight="false" outlineLevel="0" collapsed="false">
      <c r="A38" s="858" t="s">
        <v>685</v>
      </c>
      <c r="C38" s="912" t="s">
        <v>526</v>
      </c>
      <c r="D38" s="913" t="s">
        <v>686</v>
      </c>
      <c r="F38" s="912" t="s">
        <v>676</v>
      </c>
      <c r="G38" s="920" t="n">
        <v>11.05</v>
      </c>
      <c r="H38" s="920" t="n">
        <v>10.83</v>
      </c>
      <c r="I38" s="913" t="n">
        <v>10.68</v>
      </c>
    </row>
    <row r="39" customFormat="false" ht="13" hidden="false" customHeight="false" outlineLevel="0" collapsed="false">
      <c r="A39" s="858" t="s">
        <v>689</v>
      </c>
      <c r="C39" s="912" t="s">
        <v>526</v>
      </c>
      <c r="D39" s="913" t="s">
        <v>690</v>
      </c>
      <c r="F39" s="912" t="s">
        <v>681</v>
      </c>
      <c r="G39" s="920" t="n">
        <v>11.05</v>
      </c>
      <c r="H39" s="920" t="n">
        <v>10.83</v>
      </c>
      <c r="I39" s="913" t="n">
        <v>10.68</v>
      </c>
    </row>
    <row r="40" customFormat="false" ht="13" hidden="false" customHeight="false" outlineLevel="0" collapsed="false">
      <c r="A40" s="858" t="s">
        <v>693</v>
      </c>
      <c r="C40" s="912" t="s">
        <v>526</v>
      </c>
      <c r="D40" s="913" t="s">
        <v>694</v>
      </c>
      <c r="F40" s="912" t="s">
        <v>2376</v>
      </c>
      <c r="G40" s="920" t="n">
        <v>11.05</v>
      </c>
      <c r="H40" s="920" t="n">
        <v>10.83</v>
      </c>
      <c r="I40" s="913" t="n">
        <v>10.68</v>
      </c>
    </row>
    <row r="41" customFormat="false" ht="13" hidden="false" customHeight="false" outlineLevel="0" collapsed="false">
      <c r="A41" s="858" t="s">
        <v>698</v>
      </c>
      <c r="C41" s="912" t="s">
        <v>526</v>
      </c>
      <c r="D41" s="913" t="s">
        <v>699</v>
      </c>
      <c r="F41" s="912" t="s">
        <v>695</v>
      </c>
      <c r="G41" s="920" t="n">
        <v>11.05</v>
      </c>
      <c r="H41" s="920" t="n">
        <v>10.83</v>
      </c>
      <c r="I41" s="913" t="n">
        <v>10.68</v>
      </c>
    </row>
    <row r="42" customFormat="false" ht="13" hidden="false" customHeight="false" outlineLevel="0" collapsed="false">
      <c r="A42" s="858" t="s">
        <v>702</v>
      </c>
      <c r="C42" s="912" t="s">
        <v>526</v>
      </c>
      <c r="D42" s="913" t="s">
        <v>703</v>
      </c>
      <c r="F42" s="912" t="s">
        <v>700</v>
      </c>
      <c r="G42" s="920" t="n">
        <v>11.05</v>
      </c>
      <c r="H42" s="920" t="n">
        <v>10.83</v>
      </c>
      <c r="I42" s="913" t="n">
        <v>10.68</v>
      </c>
    </row>
    <row r="43" customFormat="false" ht="13" hidden="false" customHeight="false" outlineLevel="0" collapsed="false">
      <c r="A43" s="858" t="s">
        <v>706</v>
      </c>
      <c r="C43" s="912" t="s">
        <v>526</v>
      </c>
      <c r="D43" s="913" t="s">
        <v>707</v>
      </c>
      <c r="F43" s="912" t="s">
        <v>704</v>
      </c>
      <c r="G43" s="920" t="n">
        <v>11.05</v>
      </c>
      <c r="H43" s="920" t="n">
        <v>10.83</v>
      </c>
      <c r="I43" s="913" t="n">
        <v>10.68</v>
      </c>
    </row>
    <row r="44" customFormat="false" ht="13" hidden="false" customHeight="false" outlineLevel="0" collapsed="false">
      <c r="A44" s="858" t="s">
        <v>711</v>
      </c>
      <c r="C44" s="912" t="s">
        <v>526</v>
      </c>
      <c r="D44" s="913" t="s">
        <v>712</v>
      </c>
      <c r="F44" s="912" t="s">
        <v>708</v>
      </c>
      <c r="G44" s="920" t="n">
        <v>11.05</v>
      </c>
      <c r="H44" s="920" t="n">
        <v>10.83</v>
      </c>
      <c r="I44" s="913" t="n">
        <v>10.68</v>
      </c>
    </row>
    <row r="45" customFormat="false" ht="13" hidden="false" customHeight="false" outlineLevel="0" collapsed="false">
      <c r="A45" s="858" t="s">
        <v>715</v>
      </c>
      <c r="C45" s="912" t="s">
        <v>526</v>
      </c>
      <c r="D45" s="913" t="s">
        <v>716</v>
      </c>
      <c r="F45" s="912" t="s">
        <v>713</v>
      </c>
      <c r="G45" s="920" t="n">
        <v>11.05</v>
      </c>
      <c r="H45" s="920" t="n">
        <v>10.83</v>
      </c>
      <c r="I45" s="913" t="n">
        <v>10.68</v>
      </c>
    </row>
    <row r="46" customFormat="false" ht="13" hidden="false" customHeight="false" outlineLevel="0" collapsed="false">
      <c r="A46" s="858" t="s">
        <v>719</v>
      </c>
      <c r="C46" s="912" t="s">
        <v>526</v>
      </c>
      <c r="D46" s="913" t="s">
        <v>2377</v>
      </c>
      <c r="F46" s="912" t="s">
        <v>717</v>
      </c>
      <c r="G46" s="920" t="n">
        <v>11.05</v>
      </c>
      <c r="H46" s="920" t="n">
        <v>10.83</v>
      </c>
      <c r="I46" s="913" t="n">
        <v>10.68</v>
      </c>
    </row>
    <row r="47" customFormat="false" ht="13" hidden="false" customHeight="false" outlineLevel="0" collapsed="false">
      <c r="A47" s="858" t="s">
        <v>722</v>
      </c>
      <c r="C47" s="912" t="s">
        <v>526</v>
      </c>
      <c r="D47" s="913" t="s">
        <v>723</v>
      </c>
      <c r="F47" s="912" t="s">
        <v>721</v>
      </c>
      <c r="G47" s="920" t="n">
        <v>11.05</v>
      </c>
      <c r="H47" s="920" t="n">
        <v>10.83</v>
      </c>
      <c r="I47" s="913" t="n">
        <v>10.68</v>
      </c>
    </row>
    <row r="48" customFormat="false" ht="13" hidden="false" customHeight="false" outlineLevel="0" collapsed="false">
      <c r="A48" s="858" t="s">
        <v>725</v>
      </c>
      <c r="C48" s="912" t="s">
        <v>526</v>
      </c>
      <c r="D48" s="913" t="s">
        <v>726</v>
      </c>
      <c r="F48" s="912" t="s">
        <v>724</v>
      </c>
      <c r="G48" s="920" t="n">
        <v>11.05</v>
      </c>
      <c r="H48" s="920" t="n">
        <v>10.83</v>
      </c>
      <c r="I48" s="913" t="n">
        <v>10.68</v>
      </c>
    </row>
    <row r="49" customFormat="false" ht="13.5" hidden="false" customHeight="false" outlineLevel="0" collapsed="false">
      <c r="A49" s="894" t="s">
        <v>728</v>
      </c>
      <c r="C49" s="912" t="s">
        <v>526</v>
      </c>
      <c r="D49" s="913" t="s">
        <v>729</v>
      </c>
      <c r="F49" s="912" t="s">
        <v>727</v>
      </c>
      <c r="G49" s="920" t="n">
        <v>11.05</v>
      </c>
      <c r="H49" s="920" t="n">
        <v>10.83</v>
      </c>
      <c r="I49" s="913" t="n">
        <v>10.68</v>
      </c>
    </row>
    <row r="50" customFormat="false" ht="13" hidden="false" customHeight="false" outlineLevel="0" collapsed="false">
      <c r="C50" s="912" t="s">
        <v>526</v>
      </c>
      <c r="D50" s="913" t="s">
        <v>731</v>
      </c>
      <c r="F50" s="912" t="s">
        <v>730</v>
      </c>
      <c r="G50" s="920" t="n">
        <v>11.05</v>
      </c>
      <c r="H50" s="920" t="n">
        <v>10.83</v>
      </c>
      <c r="I50" s="913" t="n">
        <v>10.68</v>
      </c>
    </row>
    <row r="51" customFormat="false" ht="13" hidden="false" customHeight="false" outlineLevel="0" collapsed="false">
      <c r="C51" s="912" t="s">
        <v>526</v>
      </c>
      <c r="D51" s="913" t="s">
        <v>733</v>
      </c>
      <c r="F51" s="912" t="s">
        <v>732</v>
      </c>
      <c r="G51" s="920" t="n">
        <v>11.05</v>
      </c>
      <c r="H51" s="920" t="n">
        <v>10.83</v>
      </c>
      <c r="I51" s="913" t="n">
        <v>10.68</v>
      </c>
    </row>
    <row r="52" customFormat="false" ht="13" hidden="false" customHeight="false" outlineLevel="0" collapsed="false">
      <c r="C52" s="912" t="s">
        <v>526</v>
      </c>
      <c r="D52" s="913" t="s">
        <v>735</v>
      </c>
      <c r="F52" s="912" t="s">
        <v>779</v>
      </c>
      <c r="G52" s="920" t="n">
        <v>11.05</v>
      </c>
      <c r="H52" s="920" t="n">
        <v>10.83</v>
      </c>
      <c r="I52" s="913" t="n">
        <v>10.68</v>
      </c>
    </row>
    <row r="53" customFormat="false" ht="13" hidden="false" customHeight="false" outlineLevel="0" collapsed="false">
      <c r="C53" s="912" t="s">
        <v>526</v>
      </c>
      <c r="D53" s="913" t="s">
        <v>737</v>
      </c>
      <c r="F53" s="912" t="s">
        <v>734</v>
      </c>
      <c r="G53" s="920" t="n">
        <v>11.05</v>
      </c>
      <c r="H53" s="920" t="n">
        <v>10.83</v>
      </c>
      <c r="I53" s="913" t="n">
        <v>10.68</v>
      </c>
    </row>
    <row r="54" customFormat="false" ht="13" hidden="false" customHeight="false" outlineLevel="0" collapsed="false">
      <c r="C54" s="912" t="s">
        <v>526</v>
      </c>
      <c r="D54" s="913" t="s">
        <v>739</v>
      </c>
      <c r="F54" s="912" t="s">
        <v>783</v>
      </c>
      <c r="G54" s="920" t="n">
        <v>11.05</v>
      </c>
      <c r="H54" s="920" t="n">
        <v>10.83</v>
      </c>
      <c r="I54" s="913" t="n">
        <v>10.68</v>
      </c>
    </row>
    <row r="55" customFormat="false" ht="13" hidden="false" customHeight="false" outlineLevel="0" collapsed="false">
      <c r="C55" s="912" t="s">
        <v>526</v>
      </c>
      <c r="D55" s="913" t="s">
        <v>741</v>
      </c>
      <c r="F55" s="912" t="s">
        <v>785</v>
      </c>
      <c r="G55" s="920" t="n">
        <v>11.05</v>
      </c>
      <c r="H55" s="920" t="n">
        <v>10.83</v>
      </c>
      <c r="I55" s="913" t="n">
        <v>10.68</v>
      </c>
    </row>
    <row r="56" customFormat="false" ht="13" hidden="false" customHeight="false" outlineLevel="0" collapsed="false">
      <c r="C56" s="912" t="s">
        <v>526</v>
      </c>
      <c r="D56" s="913" t="s">
        <v>743</v>
      </c>
      <c r="F56" s="912" t="s">
        <v>736</v>
      </c>
      <c r="G56" s="920" t="n">
        <v>11.05</v>
      </c>
      <c r="H56" s="920" t="n">
        <v>10.83</v>
      </c>
      <c r="I56" s="913" t="n">
        <v>10.68</v>
      </c>
    </row>
    <row r="57" customFormat="false" ht="13" hidden="false" customHeight="false" outlineLevel="0" collapsed="false">
      <c r="C57" s="912" t="s">
        <v>526</v>
      </c>
      <c r="D57" s="913" t="s">
        <v>745</v>
      </c>
      <c r="F57" s="912" t="s">
        <v>738</v>
      </c>
      <c r="G57" s="920" t="n">
        <v>11.05</v>
      </c>
      <c r="H57" s="920" t="n">
        <v>10.83</v>
      </c>
      <c r="I57" s="913" t="n">
        <v>10.68</v>
      </c>
    </row>
    <row r="58" customFormat="false" ht="13" hidden="false" customHeight="false" outlineLevel="0" collapsed="false">
      <c r="C58" s="912" t="s">
        <v>526</v>
      </c>
      <c r="D58" s="913" t="s">
        <v>747</v>
      </c>
      <c r="F58" s="912" t="s">
        <v>740</v>
      </c>
      <c r="G58" s="920" t="n">
        <v>11.05</v>
      </c>
      <c r="H58" s="920" t="n">
        <v>10.83</v>
      </c>
      <c r="I58" s="913" t="n">
        <v>10.68</v>
      </c>
    </row>
    <row r="59" customFormat="false" ht="13" hidden="false" customHeight="false" outlineLevel="0" collapsed="false">
      <c r="C59" s="912" t="s">
        <v>526</v>
      </c>
      <c r="D59" s="913" t="s">
        <v>749</v>
      </c>
      <c r="F59" s="912" t="s">
        <v>744</v>
      </c>
      <c r="G59" s="920" t="n">
        <v>11.05</v>
      </c>
      <c r="H59" s="920" t="n">
        <v>10.83</v>
      </c>
      <c r="I59" s="913" t="n">
        <v>10.68</v>
      </c>
    </row>
    <row r="60" customFormat="false" ht="13" hidden="false" customHeight="false" outlineLevel="0" collapsed="false">
      <c r="C60" s="912" t="s">
        <v>526</v>
      </c>
      <c r="D60" s="913" t="s">
        <v>752</v>
      </c>
      <c r="F60" s="912" t="s">
        <v>746</v>
      </c>
      <c r="G60" s="920" t="n">
        <v>11.05</v>
      </c>
      <c r="H60" s="920" t="n">
        <v>10.83</v>
      </c>
      <c r="I60" s="913" t="n">
        <v>10.68</v>
      </c>
    </row>
    <row r="61" customFormat="false" ht="13" hidden="false" customHeight="false" outlineLevel="0" collapsed="false">
      <c r="C61" s="912" t="s">
        <v>526</v>
      </c>
      <c r="D61" s="913" t="s">
        <v>754</v>
      </c>
      <c r="F61" s="912" t="s">
        <v>748</v>
      </c>
      <c r="G61" s="920" t="n">
        <v>11.05</v>
      </c>
      <c r="H61" s="920" t="n">
        <v>10.83</v>
      </c>
      <c r="I61" s="913" t="n">
        <v>10.68</v>
      </c>
    </row>
    <row r="62" customFormat="false" ht="13" hidden="false" customHeight="false" outlineLevel="0" collapsed="false">
      <c r="C62" s="912" t="s">
        <v>526</v>
      </c>
      <c r="D62" s="913" t="s">
        <v>756</v>
      </c>
      <c r="F62" s="912" t="s">
        <v>751</v>
      </c>
      <c r="G62" s="920" t="n">
        <v>10.84</v>
      </c>
      <c r="H62" s="920" t="n">
        <v>10.66</v>
      </c>
      <c r="I62" s="913" t="n">
        <v>10.54</v>
      </c>
    </row>
    <row r="63" customFormat="false" ht="13" hidden="false" customHeight="false" outlineLevel="0" collapsed="false">
      <c r="C63" s="912" t="s">
        <v>526</v>
      </c>
      <c r="D63" s="913" t="s">
        <v>758</v>
      </c>
      <c r="F63" s="912" t="s">
        <v>753</v>
      </c>
      <c r="G63" s="920" t="n">
        <v>10.84</v>
      </c>
      <c r="H63" s="920" t="n">
        <v>10.66</v>
      </c>
      <c r="I63" s="913" t="n">
        <v>10.54</v>
      </c>
    </row>
    <row r="64" customFormat="false" ht="13" hidden="false" customHeight="false" outlineLevel="0" collapsed="false">
      <c r="C64" s="912" t="s">
        <v>526</v>
      </c>
      <c r="D64" s="913" t="s">
        <v>760</v>
      </c>
      <c r="F64" s="912" t="s">
        <v>755</v>
      </c>
      <c r="G64" s="920" t="n">
        <v>10.84</v>
      </c>
      <c r="H64" s="920" t="n">
        <v>10.66</v>
      </c>
      <c r="I64" s="913" t="n">
        <v>10.54</v>
      </c>
    </row>
    <row r="65" customFormat="false" ht="13" hidden="false" customHeight="false" outlineLevel="0" collapsed="false">
      <c r="C65" s="912" t="s">
        <v>526</v>
      </c>
      <c r="D65" s="913" t="s">
        <v>762</v>
      </c>
      <c r="F65" s="912" t="s">
        <v>757</v>
      </c>
      <c r="G65" s="920" t="n">
        <v>10.84</v>
      </c>
      <c r="H65" s="920" t="n">
        <v>10.66</v>
      </c>
      <c r="I65" s="913" t="n">
        <v>10.54</v>
      </c>
    </row>
    <row r="66" customFormat="false" ht="13" hidden="false" customHeight="false" outlineLevel="0" collapsed="false">
      <c r="C66" s="912" t="s">
        <v>526</v>
      </c>
      <c r="D66" s="913" t="s">
        <v>764</v>
      </c>
      <c r="F66" s="912" t="s">
        <v>759</v>
      </c>
      <c r="G66" s="920" t="n">
        <v>10.84</v>
      </c>
      <c r="H66" s="920" t="n">
        <v>10.66</v>
      </c>
      <c r="I66" s="913" t="n">
        <v>10.54</v>
      </c>
    </row>
    <row r="67" customFormat="false" ht="13" hidden="false" customHeight="false" outlineLevel="0" collapsed="false">
      <c r="C67" s="912" t="s">
        <v>526</v>
      </c>
      <c r="D67" s="913" t="s">
        <v>766</v>
      </c>
      <c r="F67" s="912" t="s">
        <v>761</v>
      </c>
      <c r="G67" s="920" t="n">
        <v>10.84</v>
      </c>
      <c r="H67" s="920" t="n">
        <v>10.66</v>
      </c>
      <c r="I67" s="913" t="n">
        <v>10.54</v>
      </c>
    </row>
    <row r="68" customFormat="false" ht="13" hidden="false" customHeight="false" outlineLevel="0" collapsed="false">
      <c r="C68" s="912" t="s">
        <v>526</v>
      </c>
      <c r="D68" s="913" t="s">
        <v>768</v>
      </c>
      <c r="F68" s="912" t="s">
        <v>763</v>
      </c>
      <c r="G68" s="920" t="n">
        <v>10.84</v>
      </c>
      <c r="H68" s="920" t="n">
        <v>10.66</v>
      </c>
      <c r="I68" s="913" t="n">
        <v>10.54</v>
      </c>
    </row>
    <row r="69" customFormat="false" ht="13" hidden="false" customHeight="false" outlineLevel="0" collapsed="false">
      <c r="C69" s="912" t="s">
        <v>526</v>
      </c>
      <c r="D69" s="913" t="s">
        <v>770</v>
      </c>
      <c r="F69" s="912" t="s">
        <v>767</v>
      </c>
      <c r="G69" s="920" t="n">
        <v>10.84</v>
      </c>
      <c r="H69" s="920" t="n">
        <v>10.66</v>
      </c>
      <c r="I69" s="913" t="n">
        <v>10.54</v>
      </c>
    </row>
    <row r="70" customFormat="false" ht="13" hidden="false" customHeight="false" outlineLevel="0" collapsed="false">
      <c r="C70" s="912" t="s">
        <v>526</v>
      </c>
      <c r="D70" s="913" t="s">
        <v>772</v>
      </c>
      <c r="F70" s="912" t="s">
        <v>769</v>
      </c>
      <c r="G70" s="920" t="n">
        <v>10.84</v>
      </c>
      <c r="H70" s="920" t="n">
        <v>10.66</v>
      </c>
      <c r="I70" s="913" t="n">
        <v>10.54</v>
      </c>
    </row>
    <row r="71" customFormat="false" ht="13" hidden="false" customHeight="false" outlineLevel="0" collapsed="false">
      <c r="C71" s="912" t="s">
        <v>526</v>
      </c>
      <c r="D71" s="913" t="s">
        <v>774</v>
      </c>
      <c r="F71" s="912" t="s">
        <v>771</v>
      </c>
      <c r="G71" s="920" t="n">
        <v>10.84</v>
      </c>
      <c r="H71" s="920" t="n">
        <v>10.66</v>
      </c>
      <c r="I71" s="913" t="n">
        <v>10.54</v>
      </c>
    </row>
    <row r="72" customFormat="false" ht="13" hidden="false" customHeight="false" outlineLevel="0" collapsed="false">
      <c r="C72" s="912" t="s">
        <v>526</v>
      </c>
      <c r="D72" s="913" t="s">
        <v>776</v>
      </c>
      <c r="F72" s="912" t="s">
        <v>773</v>
      </c>
      <c r="G72" s="920" t="n">
        <v>10.84</v>
      </c>
      <c r="H72" s="920" t="n">
        <v>10.66</v>
      </c>
      <c r="I72" s="913" t="n">
        <v>10.54</v>
      </c>
    </row>
    <row r="73" customFormat="false" ht="13" hidden="false" customHeight="false" outlineLevel="0" collapsed="false">
      <c r="C73" s="912" t="s">
        <v>526</v>
      </c>
      <c r="D73" s="913" t="s">
        <v>778</v>
      </c>
      <c r="F73" s="912" t="s">
        <v>840</v>
      </c>
      <c r="G73" s="920" t="n">
        <v>10.84</v>
      </c>
      <c r="H73" s="920" t="n">
        <v>10.66</v>
      </c>
      <c r="I73" s="913" t="n">
        <v>10.54</v>
      </c>
    </row>
    <row r="74" customFormat="false" ht="13" hidden="false" customHeight="false" outlineLevel="0" collapsed="false">
      <c r="C74" s="912" t="s">
        <v>526</v>
      </c>
      <c r="D74" s="913" t="s">
        <v>780</v>
      </c>
      <c r="F74" s="912" t="s">
        <v>775</v>
      </c>
      <c r="G74" s="920" t="n">
        <v>10.84</v>
      </c>
      <c r="H74" s="920" t="n">
        <v>10.66</v>
      </c>
      <c r="I74" s="913" t="n">
        <v>10.54</v>
      </c>
    </row>
    <row r="75" customFormat="false" ht="13" hidden="false" customHeight="false" outlineLevel="0" collapsed="false">
      <c r="C75" s="912" t="s">
        <v>526</v>
      </c>
      <c r="D75" s="913" t="s">
        <v>782</v>
      </c>
      <c r="F75" s="912" t="s">
        <v>777</v>
      </c>
      <c r="G75" s="920" t="n">
        <v>10.84</v>
      </c>
      <c r="H75" s="920" t="n">
        <v>10.66</v>
      </c>
      <c r="I75" s="913" t="n">
        <v>10.54</v>
      </c>
    </row>
    <row r="76" customFormat="false" ht="13" hidden="false" customHeight="false" outlineLevel="0" collapsed="false">
      <c r="C76" s="912" t="s">
        <v>526</v>
      </c>
      <c r="D76" s="913" t="s">
        <v>784</v>
      </c>
      <c r="F76" s="912" t="s">
        <v>1018</v>
      </c>
      <c r="G76" s="920" t="n">
        <v>10.84</v>
      </c>
      <c r="H76" s="920" t="n">
        <v>10.66</v>
      </c>
      <c r="I76" s="913" t="n">
        <v>10.54</v>
      </c>
    </row>
    <row r="77" customFormat="false" ht="13" hidden="false" customHeight="false" outlineLevel="0" collapsed="false">
      <c r="C77" s="912" t="s">
        <v>526</v>
      </c>
      <c r="D77" s="913" t="s">
        <v>786</v>
      </c>
      <c r="F77" s="912" t="s">
        <v>781</v>
      </c>
      <c r="G77" s="920" t="n">
        <v>10.84</v>
      </c>
      <c r="H77" s="920" t="n">
        <v>10.66</v>
      </c>
      <c r="I77" s="913" t="n">
        <v>10.54</v>
      </c>
    </row>
    <row r="78" customFormat="false" ht="13" hidden="false" customHeight="false" outlineLevel="0" collapsed="false">
      <c r="C78" s="912" t="s">
        <v>526</v>
      </c>
      <c r="D78" s="913" t="s">
        <v>788</v>
      </c>
      <c r="F78" s="912" t="s">
        <v>787</v>
      </c>
      <c r="G78" s="920" t="n">
        <v>10.84</v>
      </c>
      <c r="H78" s="920" t="n">
        <v>10.66</v>
      </c>
      <c r="I78" s="913" t="n">
        <v>10.54</v>
      </c>
    </row>
    <row r="79" customFormat="false" ht="13" hidden="false" customHeight="false" outlineLevel="0" collapsed="false">
      <c r="C79" s="912" t="s">
        <v>526</v>
      </c>
      <c r="D79" s="913" t="s">
        <v>790</v>
      </c>
      <c r="F79" s="912" t="s">
        <v>789</v>
      </c>
      <c r="G79" s="920" t="n">
        <v>10.84</v>
      </c>
      <c r="H79" s="920" t="n">
        <v>10.66</v>
      </c>
      <c r="I79" s="913" t="n">
        <v>10.54</v>
      </c>
    </row>
    <row r="80" customFormat="false" ht="13" hidden="false" customHeight="false" outlineLevel="0" collapsed="false">
      <c r="C80" s="912" t="s">
        <v>526</v>
      </c>
      <c r="D80" s="913" t="s">
        <v>792</v>
      </c>
      <c r="F80" s="912" t="s">
        <v>791</v>
      </c>
      <c r="G80" s="920" t="n">
        <v>10.84</v>
      </c>
      <c r="H80" s="920" t="n">
        <v>10.66</v>
      </c>
      <c r="I80" s="913" t="n">
        <v>10.54</v>
      </c>
    </row>
    <row r="81" customFormat="false" ht="13" hidden="false" customHeight="false" outlineLevel="0" collapsed="false">
      <c r="C81" s="912" t="s">
        <v>526</v>
      </c>
      <c r="D81" s="913" t="s">
        <v>794</v>
      </c>
      <c r="F81" s="912" t="s">
        <v>793</v>
      </c>
      <c r="G81" s="920" t="n">
        <v>10.84</v>
      </c>
      <c r="H81" s="920" t="n">
        <v>10.66</v>
      </c>
      <c r="I81" s="913" t="n">
        <v>10.54</v>
      </c>
    </row>
    <row r="82" customFormat="false" ht="13" hidden="false" customHeight="false" outlineLevel="0" collapsed="false">
      <c r="C82" s="912" t="s">
        <v>526</v>
      </c>
      <c r="D82" s="913" t="s">
        <v>796</v>
      </c>
      <c r="F82" s="912" t="s">
        <v>795</v>
      </c>
      <c r="G82" s="920" t="n">
        <v>10.84</v>
      </c>
      <c r="H82" s="920" t="n">
        <v>10.66</v>
      </c>
      <c r="I82" s="913" t="n">
        <v>10.54</v>
      </c>
    </row>
    <row r="83" customFormat="false" ht="13" hidden="false" customHeight="false" outlineLevel="0" collapsed="false">
      <c r="C83" s="912" t="s">
        <v>526</v>
      </c>
      <c r="D83" s="913" t="s">
        <v>798</v>
      </c>
      <c r="F83" s="912" t="s">
        <v>797</v>
      </c>
      <c r="G83" s="920" t="n">
        <v>10.84</v>
      </c>
      <c r="H83" s="920" t="n">
        <v>10.66</v>
      </c>
      <c r="I83" s="913" t="n">
        <v>10.54</v>
      </c>
    </row>
    <row r="84" customFormat="false" ht="13" hidden="false" customHeight="false" outlineLevel="0" collapsed="false">
      <c r="C84" s="912" t="s">
        <v>526</v>
      </c>
      <c r="D84" s="913" t="s">
        <v>800</v>
      </c>
      <c r="F84" s="912" t="s">
        <v>742</v>
      </c>
      <c r="G84" s="920" t="n">
        <v>10.84</v>
      </c>
      <c r="H84" s="920" t="n">
        <v>10.66</v>
      </c>
      <c r="I84" s="913" t="n">
        <v>10.54</v>
      </c>
    </row>
    <row r="85" customFormat="false" ht="13" hidden="false" customHeight="false" outlineLevel="0" collapsed="false">
      <c r="C85" s="912" t="s">
        <v>526</v>
      </c>
      <c r="D85" s="913" t="s">
        <v>803</v>
      </c>
      <c r="F85" s="912" t="s">
        <v>799</v>
      </c>
      <c r="G85" s="920" t="n">
        <v>10.84</v>
      </c>
      <c r="H85" s="920" t="n">
        <v>10.66</v>
      </c>
      <c r="I85" s="913" t="n">
        <v>10.54</v>
      </c>
    </row>
    <row r="86" customFormat="false" ht="13" hidden="false" customHeight="false" outlineLevel="0" collapsed="false">
      <c r="C86" s="912" t="s">
        <v>526</v>
      </c>
      <c r="D86" s="913" t="s">
        <v>805</v>
      </c>
      <c r="F86" s="912" t="s">
        <v>802</v>
      </c>
      <c r="G86" s="920" t="n">
        <v>10.7</v>
      </c>
      <c r="H86" s="920" t="n">
        <v>10.55</v>
      </c>
      <c r="I86" s="913" t="n">
        <v>10.45</v>
      </c>
    </row>
    <row r="87" customFormat="false" ht="13" hidden="false" customHeight="false" outlineLevel="0" collapsed="false">
      <c r="C87" s="912" t="s">
        <v>526</v>
      </c>
      <c r="D87" s="913" t="s">
        <v>807</v>
      </c>
      <c r="F87" s="912" t="s">
        <v>804</v>
      </c>
      <c r="G87" s="920" t="n">
        <v>10.7</v>
      </c>
      <c r="H87" s="920" t="n">
        <v>10.55</v>
      </c>
      <c r="I87" s="913" t="n">
        <v>10.45</v>
      </c>
    </row>
    <row r="88" customFormat="false" ht="13" hidden="false" customHeight="false" outlineLevel="0" collapsed="false">
      <c r="C88" s="912" t="s">
        <v>526</v>
      </c>
      <c r="D88" s="913" t="s">
        <v>809</v>
      </c>
      <c r="F88" s="912" t="s">
        <v>806</v>
      </c>
      <c r="G88" s="920" t="n">
        <v>10.7</v>
      </c>
      <c r="H88" s="920" t="n">
        <v>10.55</v>
      </c>
      <c r="I88" s="913" t="n">
        <v>10.45</v>
      </c>
    </row>
    <row r="89" customFormat="false" ht="13" hidden="false" customHeight="false" outlineLevel="0" collapsed="false">
      <c r="C89" s="912" t="s">
        <v>526</v>
      </c>
      <c r="D89" s="913" t="s">
        <v>811</v>
      </c>
      <c r="F89" s="912" t="s">
        <v>808</v>
      </c>
      <c r="G89" s="920" t="n">
        <v>10.7</v>
      </c>
      <c r="H89" s="920" t="n">
        <v>10.55</v>
      </c>
      <c r="I89" s="913" t="n">
        <v>10.45</v>
      </c>
    </row>
    <row r="90" customFormat="false" ht="13" hidden="false" customHeight="false" outlineLevel="0" collapsed="false">
      <c r="C90" s="912" t="s">
        <v>526</v>
      </c>
      <c r="D90" s="913" t="s">
        <v>813</v>
      </c>
      <c r="F90" s="912" t="s">
        <v>810</v>
      </c>
      <c r="G90" s="920" t="n">
        <v>10.7</v>
      </c>
      <c r="H90" s="920" t="n">
        <v>10.55</v>
      </c>
      <c r="I90" s="913" t="n">
        <v>10.45</v>
      </c>
    </row>
    <row r="91" customFormat="false" ht="13" hidden="false" customHeight="false" outlineLevel="0" collapsed="false">
      <c r="C91" s="912" t="s">
        <v>526</v>
      </c>
      <c r="D91" s="913" t="s">
        <v>815</v>
      </c>
      <c r="F91" s="912" t="s">
        <v>812</v>
      </c>
      <c r="G91" s="920" t="n">
        <v>10.7</v>
      </c>
      <c r="H91" s="920" t="n">
        <v>10.55</v>
      </c>
      <c r="I91" s="913" t="n">
        <v>10.45</v>
      </c>
    </row>
    <row r="92" customFormat="false" ht="13" hidden="false" customHeight="false" outlineLevel="0" collapsed="false">
      <c r="C92" s="912" t="s">
        <v>526</v>
      </c>
      <c r="D92" s="913" t="s">
        <v>817</v>
      </c>
      <c r="F92" s="912" t="s">
        <v>925</v>
      </c>
      <c r="G92" s="920" t="n">
        <v>10.7</v>
      </c>
      <c r="H92" s="920" t="n">
        <v>10.55</v>
      </c>
      <c r="I92" s="913" t="n">
        <v>10.45</v>
      </c>
    </row>
    <row r="93" customFormat="false" ht="13" hidden="false" customHeight="false" outlineLevel="0" collapsed="false">
      <c r="C93" s="912" t="s">
        <v>526</v>
      </c>
      <c r="D93" s="913" t="s">
        <v>819</v>
      </c>
      <c r="F93" s="912" t="s">
        <v>947</v>
      </c>
      <c r="G93" s="920" t="n">
        <v>10.7</v>
      </c>
      <c r="H93" s="920" t="n">
        <v>10.55</v>
      </c>
      <c r="I93" s="913" t="n">
        <v>10.45</v>
      </c>
    </row>
    <row r="94" customFormat="false" ht="13" hidden="false" customHeight="false" outlineLevel="0" collapsed="false">
      <c r="C94" s="912" t="s">
        <v>526</v>
      </c>
      <c r="D94" s="913" t="s">
        <v>821</v>
      </c>
      <c r="F94" s="912" t="s">
        <v>953</v>
      </c>
      <c r="G94" s="920" t="n">
        <v>10.7</v>
      </c>
      <c r="H94" s="920" t="n">
        <v>10.55</v>
      </c>
      <c r="I94" s="913" t="n">
        <v>10.45</v>
      </c>
    </row>
    <row r="95" customFormat="false" ht="13" hidden="false" customHeight="false" outlineLevel="0" collapsed="false">
      <c r="C95" s="912" t="s">
        <v>526</v>
      </c>
      <c r="D95" s="913" t="s">
        <v>823</v>
      </c>
      <c r="F95" s="912" t="s">
        <v>814</v>
      </c>
      <c r="G95" s="920" t="n">
        <v>10.7</v>
      </c>
      <c r="H95" s="920" t="n">
        <v>10.55</v>
      </c>
      <c r="I95" s="913" t="n">
        <v>10.45</v>
      </c>
    </row>
    <row r="96" customFormat="false" ht="13" hidden="false" customHeight="false" outlineLevel="0" collapsed="false">
      <c r="C96" s="912" t="s">
        <v>526</v>
      </c>
      <c r="D96" s="913" t="s">
        <v>825</v>
      </c>
      <c r="F96" s="912" t="s">
        <v>963</v>
      </c>
      <c r="G96" s="920" t="n">
        <v>10.7</v>
      </c>
      <c r="H96" s="920" t="n">
        <v>10.55</v>
      </c>
      <c r="I96" s="913" t="n">
        <v>10.45</v>
      </c>
    </row>
    <row r="97" customFormat="false" ht="13" hidden="false" customHeight="false" outlineLevel="0" collapsed="false">
      <c r="C97" s="912" t="s">
        <v>526</v>
      </c>
      <c r="D97" s="913" t="s">
        <v>827</v>
      </c>
      <c r="F97" s="912" t="s">
        <v>816</v>
      </c>
      <c r="G97" s="920" t="n">
        <v>10.7</v>
      </c>
      <c r="H97" s="920" t="n">
        <v>10.55</v>
      </c>
      <c r="I97" s="913" t="n">
        <v>10.45</v>
      </c>
    </row>
    <row r="98" customFormat="false" ht="13" hidden="false" customHeight="false" outlineLevel="0" collapsed="false">
      <c r="C98" s="912" t="s">
        <v>526</v>
      </c>
      <c r="D98" s="913" t="s">
        <v>829</v>
      </c>
      <c r="F98" s="912" t="s">
        <v>818</v>
      </c>
      <c r="G98" s="920" t="n">
        <v>10.7</v>
      </c>
      <c r="H98" s="920" t="n">
        <v>10.55</v>
      </c>
      <c r="I98" s="913" t="n">
        <v>10.45</v>
      </c>
    </row>
    <row r="99" customFormat="false" ht="13" hidden="false" customHeight="false" outlineLevel="0" collapsed="false">
      <c r="C99" s="912" t="s">
        <v>526</v>
      </c>
      <c r="D99" s="913" t="s">
        <v>831</v>
      </c>
      <c r="F99" s="912" t="s">
        <v>820</v>
      </c>
      <c r="G99" s="920" t="n">
        <v>10.7</v>
      </c>
      <c r="H99" s="920" t="n">
        <v>10.55</v>
      </c>
      <c r="I99" s="913" t="n">
        <v>10.45</v>
      </c>
    </row>
    <row r="100" customFormat="false" ht="13" hidden="false" customHeight="false" outlineLevel="0" collapsed="false">
      <c r="C100" s="912" t="s">
        <v>526</v>
      </c>
      <c r="D100" s="913" t="s">
        <v>833</v>
      </c>
      <c r="F100" s="912" t="s">
        <v>822</v>
      </c>
      <c r="G100" s="920" t="n">
        <v>10.7</v>
      </c>
      <c r="H100" s="920" t="n">
        <v>10.55</v>
      </c>
      <c r="I100" s="913" t="n">
        <v>10.45</v>
      </c>
    </row>
    <row r="101" customFormat="false" ht="13" hidden="false" customHeight="false" outlineLevel="0" collapsed="false">
      <c r="C101" s="912" t="s">
        <v>526</v>
      </c>
      <c r="D101" s="913" t="s">
        <v>835</v>
      </c>
      <c r="F101" s="912" t="s">
        <v>824</v>
      </c>
      <c r="G101" s="920" t="n">
        <v>10.7</v>
      </c>
      <c r="H101" s="920" t="n">
        <v>10.55</v>
      </c>
      <c r="I101" s="913" t="n">
        <v>10.45</v>
      </c>
    </row>
    <row r="102" customFormat="false" ht="13" hidden="false" customHeight="false" outlineLevel="0" collapsed="false">
      <c r="C102" s="912" t="s">
        <v>526</v>
      </c>
      <c r="D102" s="913" t="s">
        <v>837</v>
      </c>
      <c r="F102" s="912" t="s">
        <v>826</v>
      </c>
      <c r="G102" s="920" t="n">
        <v>10.7</v>
      </c>
      <c r="H102" s="920" t="n">
        <v>10.55</v>
      </c>
      <c r="I102" s="913" t="n">
        <v>10.45</v>
      </c>
    </row>
    <row r="103" customFormat="false" ht="13" hidden="false" customHeight="false" outlineLevel="0" collapsed="false">
      <c r="C103" s="912" t="s">
        <v>526</v>
      </c>
      <c r="D103" s="913" t="s">
        <v>839</v>
      </c>
      <c r="F103" s="912" t="s">
        <v>828</v>
      </c>
      <c r="G103" s="920" t="n">
        <v>10.7</v>
      </c>
      <c r="H103" s="920" t="n">
        <v>10.55</v>
      </c>
      <c r="I103" s="913" t="n">
        <v>10.45</v>
      </c>
    </row>
    <row r="104" customFormat="false" ht="13" hidden="false" customHeight="false" outlineLevel="0" collapsed="false">
      <c r="C104" s="912" t="s">
        <v>526</v>
      </c>
      <c r="D104" s="913" t="s">
        <v>841</v>
      </c>
      <c r="F104" s="912" t="s">
        <v>1002</v>
      </c>
      <c r="G104" s="920" t="n">
        <v>10.7</v>
      </c>
      <c r="H104" s="920" t="n">
        <v>10.55</v>
      </c>
      <c r="I104" s="913" t="n">
        <v>10.45</v>
      </c>
    </row>
    <row r="105" customFormat="false" ht="13" hidden="false" customHeight="false" outlineLevel="0" collapsed="false">
      <c r="C105" s="912" t="s">
        <v>526</v>
      </c>
      <c r="D105" s="913" t="s">
        <v>843</v>
      </c>
      <c r="F105" s="912" t="s">
        <v>830</v>
      </c>
      <c r="G105" s="920" t="n">
        <v>10.7</v>
      </c>
      <c r="H105" s="920" t="n">
        <v>10.55</v>
      </c>
      <c r="I105" s="913" t="n">
        <v>10.45</v>
      </c>
    </row>
    <row r="106" customFormat="false" ht="13" hidden="false" customHeight="false" outlineLevel="0" collapsed="false">
      <c r="C106" s="912" t="s">
        <v>526</v>
      </c>
      <c r="D106" s="913" t="s">
        <v>845</v>
      </c>
      <c r="F106" s="912" t="s">
        <v>832</v>
      </c>
      <c r="G106" s="920" t="n">
        <v>10.7</v>
      </c>
      <c r="H106" s="920" t="n">
        <v>10.55</v>
      </c>
      <c r="I106" s="913" t="n">
        <v>10.45</v>
      </c>
    </row>
    <row r="107" customFormat="false" ht="13" hidden="false" customHeight="false" outlineLevel="0" collapsed="false">
      <c r="C107" s="912" t="s">
        <v>526</v>
      </c>
      <c r="D107" s="913" t="s">
        <v>847</v>
      </c>
      <c r="F107" s="912" t="s">
        <v>834</v>
      </c>
      <c r="G107" s="920" t="n">
        <v>10.7</v>
      </c>
      <c r="H107" s="920" t="n">
        <v>10.55</v>
      </c>
      <c r="I107" s="913" t="n">
        <v>10.45</v>
      </c>
    </row>
    <row r="108" customFormat="false" ht="13" hidden="false" customHeight="false" outlineLevel="0" collapsed="false">
      <c r="C108" s="912" t="s">
        <v>526</v>
      </c>
      <c r="D108" s="913" t="s">
        <v>849</v>
      </c>
      <c r="F108" s="912" t="s">
        <v>836</v>
      </c>
      <c r="G108" s="920" t="n">
        <v>10.7</v>
      </c>
      <c r="H108" s="920" t="n">
        <v>10.55</v>
      </c>
      <c r="I108" s="913" t="n">
        <v>10.45</v>
      </c>
    </row>
    <row r="109" customFormat="false" ht="13" hidden="false" customHeight="false" outlineLevel="0" collapsed="false">
      <c r="C109" s="912" t="s">
        <v>526</v>
      </c>
      <c r="D109" s="913" t="s">
        <v>851</v>
      </c>
      <c r="F109" s="912" t="s">
        <v>838</v>
      </c>
      <c r="G109" s="920" t="n">
        <v>10.7</v>
      </c>
      <c r="H109" s="920" t="n">
        <v>10.55</v>
      </c>
      <c r="I109" s="913" t="n">
        <v>10.45</v>
      </c>
    </row>
    <row r="110" customFormat="false" ht="13" hidden="false" customHeight="false" outlineLevel="0" collapsed="false">
      <c r="C110" s="912" t="s">
        <v>526</v>
      </c>
      <c r="D110" s="913" t="s">
        <v>853</v>
      </c>
      <c r="F110" s="912" t="s">
        <v>842</v>
      </c>
      <c r="G110" s="920" t="n">
        <v>10.7</v>
      </c>
      <c r="H110" s="920" t="n">
        <v>10.55</v>
      </c>
      <c r="I110" s="913" t="n">
        <v>10.45</v>
      </c>
    </row>
    <row r="111" customFormat="false" ht="13" hidden="false" customHeight="false" outlineLevel="0" collapsed="false">
      <c r="C111" s="912" t="s">
        <v>526</v>
      </c>
      <c r="D111" s="913" t="s">
        <v>855</v>
      </c>
      <c r="F111" s="912" t="s">
        <v>844</v>
      </c>
      <c r="G111" s="920" t="n">
        <v>10.7</v>
      </c>
      <c r="H111" s="920" t="n">
        <v>10.55</v>
      </c>
      <c r="I111" s="913" t="n">
        <v>10.45</v>
      </c>
    </row>
    <row r="112" customFormat="false" ht="13" hidden="false" customHeight="false" outlineLevel="0" collapsed="false">
      <c r="C112" s="912" t="s">
        <v>526</v>
      </c>
      <c r="D112" s="913" t="s">
        <v>857</v>
      </c>
      <c r="F112" s="912" t="s">
        <v>846</v>
      </c>
      <c r="G112" s="920" t="n">
        <v>10.7</v>
      </c>
      <c r="H112" s="920" t="n">
        <v>10.55</v>
      </c>
      <c r="I112" s="913" t="n">
        <v>10.45</v>
      </c>
    </row>
    <row r="113" customFormat="false" ht="13" hidden="false" customHeight="false" outlineLevel="0" collapsed="false">
      <c r="C113" s="912" t="s">
        <v>526</v>
      </c>
      <c r="D113" s="913" t="s">
        <v>859</v>
      </c>
      <c r="F113" s="912" t="s">
        <v>848</v>
      </c>
      <c r="G113" s="920" t="n">
        <v>10.7</v>
      </c>
      <c r="H113" s="920" t="n">
        <v>10.55</v>
      </c>
      <c r="I113" s="913" t="n">
        <v>10.45</v>
      </c>
    </row>
    <row r="114" customFormat="false" ht="13" hidden="false" customHeight="false" outlineLevel="0" collapsed="false">
      <c r="C114" s="912" t="s">
        <v>526</v>
      </c>
      <c r="D114" s="913" t="s">
        <v>861</v>
      </c>
      <c r="F114" s="912" t="s">
        <v>850</v>
      </c>
      <c r="G114" s="920" t="n">
        <v>10.7</v>
      </c>
      <c r="H114" s="920" t="n">
        <v>10.55</v>
      </c>
      <c r="I114" s="913" t="n">
        <v>10.45</v>
      </c>
    </row>
    <row r="115" customFormat="false" ht="13" hidden="false" customHeight="false" outlineLevel="0" collapsed="false">
      <c r="C115" s="912" t="s">
        <v>526</v>
      </c>
      <c r="D115" s="913" t="s">
        <v>863</v>
      </c>
      <c r="F115" s="912" t="s">
        <v>852</v>
      </c>
      <c r="G115" s="920" t="n">
        <v>10.7</v>
      </c>
      <c r="H115" s="920" t="n">
        <v>10.55</v>
      </c>
      <c r="I115" s="913" t="n">
        <v>10.45</v>
      </c>
    </row>
    <row r="116" customFormat="false" ht="13" hidden="false" customHeight="false" outlineLevel="0" collapsed="false">
      <c r="C116" s="912" t="s">
        <v>526</v>
      </c>
      <c r="D116" s="913" t="s">
        <v>865</v>
      </c>
      <c r="F116" s="912" t="s">
        <v>854</v>
      </c>
      <c r="G116" s="920" t="n">
        <v>10.7</v>
      </c>
      <c r="H116" s="920" t="n">
        <v>10.55</v>
      </c>
      <c r="I116" s="913" t="n">
        <v>10.45</v>
      </c>
    </row>
    <row r="117" customFormat="false" ht="13" hidden="false" customHeight="false" outlineLevel="0" collapsed="false">
      <c r="C117" s="912" t="s">
        <v>526</v>
      </c>
      <c r="D117" s="913" t="s">
        <v>867</v>
      </c>
      <c r="F117" s="912" t="s">
        <v>1022</v>
      </c>
      <c r="G117" s="920" t="n">
        <v>10.7</v>
      </c>
      <c r="H117" s="920" t="n">
        <v>10.55</v>
      </c>
      <c r="I117" s="913" t="n">
        <v>10.45</v>
      </c>
    </row>
    <row r="118" customFormat="false" ht="13" hidden="false" customHeight="false" outlineLevel="0" collapsed="false">
      <c r="C118" s="912" t="s">
        <v>526</v>
      </c>
      <c r="D118" s="913" t="s">
        <v>869</v>
      </c>
      <c r="F118" s="912" t="s">
        <v>856</v>
      </c>
      <c r="G118" s="920" t="n">
        <v>10.7</v>
      </c>
      <c r="H118" s="920" t="n">
        <v>10.55</v>
      </c>
      <c r="I118" s="913" t="n">
        <v>10.45</v>
      </c>
    </row>
    <row r="119" customFormat="false" ht="13" hidden="false" customHeight="false" outlineLevel="0" collapsed="false">
      <c r="C119" s="912" t="s">
        <v>526</v>
      </c>
      <c r="D119" s="913" t="s">
        <v>871</v>
      </c>
      <c r="F119" s="912" t="s">
        <v>858</v>
      </c>
      <c r="G119" s="920" t="n">
        <v>10.7</v>
      </c>
      <c r="H119" s="920" t="n">
        <v>10.55</v>
      </c>
      <c r="I119" s="913" t="n">
        <v>10.45</v>
      </c>
    </row>
    <row r="120" customFormat="false" ht="13" hidden="false" customHeight="false" outlineLevel="0" collapsed="false">
      <c r="C120" s="912" t="s">
        <v>526</v>
      </c>
      <c r="D120" s="913" t="s">
        <v>873</v>
      </c>
      <c r="F120" s="912" t="s">
        <v>1050</v>
      </c>
      <c r="G120" s="920" t="n">
        <v>10.7</v>
      </c>
      <c r="H120" s="920" t="n">
        <v>10.55</v>
      </c>
      <c r="I120" s="913" t="n">
        <v>10.45</v>
      </c>
    </row>
    <row r="121" customFormat="false" ht="13" hidden="false" customHeight="false" outlineLevel="0" collapsed="false">
      <c r="C121" s="912" t="s">
        <v>526</v>
      </c>
      <c r="D121" s="913" t="s">
        <v>875</v>
      </c>
      <c r="F121" s="912" t="s">
        <v>1052</v>
      </c>
      <c r="G121" s="920" t="n">
        <v>10.7</v>
      </c>
      <c r="H121" s="920" t="n">
        <v>10.55</v>
      </c>
      <c r="I121" s="913" t="n">
        <v>10.45</v>
      </c>
    </row>
    <row r="122" customFormat="false" ht="13" hidden="false" customHeight="false" outlineLevel="0" collapsed="false">
      <c r="C122" s="912" t="s">
        <v>526</v>
      </c>
      <c r="D122" s="913" t="s">
        <v>877</v>
      </c>
      <c r="F122" s="912" t="s">
        <v>860</v>
      </c>
      <c r="G122" s="920" t="n">
        <v>10.7</v>
      </c>
      <c r="H122" s="920" t="n">
        <v>10.55</v>
      </c>
      <c r="I122" s="913" t="n">
        <v>10.45</v>
      </c>
    </row>
    <row r="123" customFormat="false" ht="13" hidden="false" customHeight="false" outlineLevel="0" collapsed="false">
      <c r="C123" s="912" t="s">
        <v>526</v>
      </c>
      <c r="D123" s="913" t="s">
        <v>879</v>
      </c>
      <c r="F123" s="912" t="s">
        <v>862</v>
      </c>
      <c r="G123" s="920" t="n">
        <v>10.7</v>
      </c>
      <c r="H123" s="920" t="n">
        <v>10.55</v>
      </c>
      <c r="I123" s="913" t="n">
        <v>10.45</v>
      </c>
    </row>
    <row r="124" customFormat="false" ht="13" hidden="false" customHeight="false" outlineLevel="0" collapsed="false">
      <c r="C124" s="912" t="s">
        <v>526</v>
      </c>
      <c r="D124" s="913" t="s">
        <v>881</v>
      </c>
      <c r="F124" s="912" t="s">
        <v>864</v>
      </c>
      <c r="G124" s="920" t="n">
        <v>10.7</v>
      </c>
      <c r="H124" s="920" t="n">
        <v>10.55</v>
      </c>
      <c r="I124" s="913" t="n">
        <v>10.45</v>
      </c>
    </row>
    <row r="125" customFormat="false" ht="13" hidden="false" customHeight="false" outlineLevel="0" collapsed="false">
      <c r="C125" s="912" t="s">
        <v>526</v>
      </c>
      <c r="D125" s="913" t="s">
        <v>883</v>
      </c>
      <c r="F125" s="912" t="s">
        <v>866</v>
      </c>
      <c r="G125" s="920" t="n">
        <v>10.7</v>
      </c>
      <c r="H125" s="920" t="n">
        <v>10.55</v>
      </c>
      <c r="I125" s="913" t="n">
        <v>10.45</v>
      </c>
    </row>
    <row r="126" customFormat="false" ht="13" hidden="false" customHeight="false" outlineLevel="0" collapsed="false">
      <c r="C126" s="912" t="s">
        <v>526</v>
      </c>
      <c r="D126" s="913" t="s">
        <v>885</v>
      </c>
      <c r="F126" s="912" t="s">
        <v>868</v>
      </c>
      <c r="G126" s="920" t="n">
        <v>10.7</v>
      </c>
      <c r="H126" s="920" t="n">
        <v>10.55</v>
      </c>
      <c r="I126" s="913" t="n">
        <v>10.45</v>
      </c>
    </row>
    <row r="127" customFormat="false" ht="13" hidden="false" customHeight="false" outlineLevel="0" collapsed="false">
      <c r="C127" s="912" t="s">
        <v>526</v>
      </c>
      <c r="D127" s="913" t="s">
        <v>887</v>
      </c>
      <c r="F127" s="912" t="s">
        <v>1100</v>
      </c>
      <c r="G127" s="920" t="n">
        <v>10.7</v>
      </c>
      <c r="H127" s="920" t="n">
        <v>10.55</v>
      </c>
      <c r="I127" s="913" t="n">
        <v>10.45</v>
      </c>
    </row>
    <row r="128" customFormat="false" ht="13" hidden="false" customHeight="false" outlineLevel="0" collapsed="false">
      <c r="C128" s="912" t="s">
        <v>526</v>
      </c>
      <c r="D128" s="913" t="s">
        <v>889</v>
      </c>
      <c r="F128" s="912" t="s">
        <v>870</v>
      </c>
      <c r="G128" s="920" t="n">
        <v>10.7</v>
      </c>
      <c r="H128" s="920" t="n">
        <v>10.55</v>
      </c>
      <c r="I128" s="913" t="n">
        <v>10.45</v>
      </c>
    </row>
    <row r="129" customFormat="false" ht="13" hidden="false" customHeight="false" outlineLevel="0" collapsed="false">
      <c r="C129" s="912" t="s">
        <v>526</v>
      </c>
      <c r="D129" s="913" t="s">
        <v>891</v>
      </c>
      <c r="F129" s="912" t="s">
        <v>872</v>
      </c>
      <c r="G129" s="920" t="n">
        <v>10.7</v>
      </c>
      <c r="H129" s="920" t="n">
        <v>10.55</v>
      </c>
      <c r="I129" s="913" t="n">
        <v>10.45</v>
      </c>
    </row>
    <row r="130" customFormat="false" ht="13" hidden="false" customHeight="false" outlineLevel="0" collapsed="false">
      <c r="C130" s="912" t="s">
        <v>526</v>
      </c>
      <c r="D130" s="913" t="s">
        <v>893</v>
      </c>
      <c r="F130" s="912" t="s">
        <v>874</v>
      </c>
      <c r="G130" s="920" t="n">
        <v>10.7</v>
      </c>
      <c r="H130" s="920" t="n">
        <v>10.55</v>
      </c>
      <c r="I130" s="913" t="n">
        <v>10.45</v>
      </c>
    </row>
    <row r="131" customFormat="false" ht="13" hidden="false" customHeight="false" outlineLevel="0" collapsed="false">
      <c r="C131" s="912" t="s">
        <v>526</v>
      </c>
      <c r="D131" s="913" t="s">
        <v>895</v>
      </c>
      <c r="F131" s="912" t="s">
        <v>876</v>
      </c>
      <c r="G131" s="920" t="n">
        <v>10.7</v>
      </c>
      <c r="H131" s="920" t="n">
        <v>10.55</v>
      </c>
      <c r="I131" s="913" t="n">
        <v>10.45</v>
      </c>
    </row>
    <row r="132" customFormat="false" ht="13" hidden="false" customHeight="false" outlineLevel="0" collapsed="false">
      <c r="C132" s="912" t="s">
        <v>526</v>
      </c>
      <c r="D132" s="913" t="s">
        <v>897</v>
      </c>
      <c r="F132" s="912" t="s">
        <v>878</v>
      </c>
      <c r="G132" s="920" t="n">
        <v>10.7</v>
      </c>
      <c r="H132" s="920" t="n">
        <v>10.55</v>
      </c>
      <c r="I132" s="913" t="n">
        <v>10.45</v>
      </c>
    </row>
    <row r="133" customFormat="false" ht="13" hidden="false" customHeight="false" outlineLevel="0" collapsed="false">
      <c r="C133" s="912" t="s">
        <v>526</v>
      </c>
      <c r="D133" s="913" t="s">
        <v>899</v>
      </c>
      <c r="F133" s="912" t="s">
        <v>880</v>
      </c>
      <c r="G133" s="920" t="n">
        <v>10.7</v>
      </c>
      <c r="H133" s="920" t="n">
        <v>10.55</v>
      </c>
      <c r="I133" s="913" t="n">
        <v>10.45</v>
      </c>
    </row>
    <row r="134" customFormat="false" ht="13" hidden="false" customHeight="false" outlineLevel="0" collapsed="false">
      <c r="C134" s="912" t="s">
        <v>526</v>
      </c>
      <c r="D134" s="913" t="s">
        <v>901</v>
      </c>
      <c r="F134" s="912" t="s">
        <v>882</v>
      </c>
      <c r="G134" s="920" t="n">
        <v>10.7</v>
      </c>
      <c r="H134" s="920" t="n">
        <v>10.55</v>
      </c>
      <c r="I134" s="913" t="n">
        <v>10.45</v>
      </c>
    </row>
    <row r="135" customFormat="false" ht="13" hidden="false" customHeight="false" outlineLevel="0" collapsed="false">
      <c r="C135" s="912" t="s">
        <v>526</v>
      </c>
      <c r="D135" s="913" t="s">
        <v>903</v>
      </c>
      <c r="F135" s="912" t="s">
        <v>884</v>
      </c>
      <c r="G135" s="920" t="n">
        <v>10.7</v>
      </c>
      <c r="H135" s="920" t="n">
        <v>10.55</v>
      </c>
      <c r="I135" s="913" t="n">
        <v>10.45</v>
      </c>
    </row>
    <row r="136" customFormat="false" ht="13" hidden="false" customHeight="false" outlineLevel="0" collapsed="false">
      <c r="C136" s="912" t="s">
        <v>526</v>
      </c>
      <c r="D136" s="913" t="s">
        <v>906</v>
      </c>
      <c r="F136" s="912" t="s">
        <v>886</v>
      </c>
      <c r="G136" s="920" t="n">
        <v>10.7</v>
      </c>
      <c r="H136" s="920" t="n">
        <v>10.55</v>
      </c>
      <c r="I136" s="913" t="n">
        <v>10.45</v>
      </c>
    </row>
    <row r="137" customFormat="false" ht="13" hidden="false" customHeight="false" outlineLevel="0" collapsed="false">
      <c r="C137" s="912" t="s">
        <v>526</v>
      </c>
      <c r="D137" s="913" t="s">
        <v>908</v>
      </c>
      <c r="F137" s="912" t="s">
        <v>888</v>
      </c>
      <c r="G137" s="920" t="n">
        <v>10.7</v>
      </c>
      <c r="H137" s="920" t="n">
        <v>10.55</v>
      </c>
      <c r="I137" s="913" t="n">
        <v>10.45</v>
      </c>
    </row>
    <row r="138" customFormat="false" ht="13" hidden="false" customHeight="false" outlineLevel="0" collapsed="false">
      <c r="C138" s="912" t="s">
        <v>526</v>
      </c>
      <c r="D138" s="913" t="s">
        <v>910</v>
      </c>
      <c r="F138" s="912" t="s">
        <v>890</v>
      </c>
      <c r="G138" s="920" t="n">
        <v>10.7</v>
      </c>
      <c r="H138" s="920" t="n">
        <v>10.55</v>
      </c>
      <c r="I138" s="913" t="n">
        <v>10.45</v>
      </c>
    </row>
    <row r="139" customFormat="false" ht="13" hidden="false" customHeight="false" outlineLevel="0" collapsed="false">
      <c r="C139" s="912" t="s">
        <v>526</v>
      </c>
      <c r="D139" s="913" t="s">
        <v>912</v>
      </c>
      <c r="F139" s="912" t="s">
        <v>892</v>
      </c>
      <c r="G139" s="920" t="n">
        <v>10.7</v>
      </c>
      <c r="H139" s="920" t="n">
        <v>10.55</v>
      </c>
      <c r="I139" s="913" t="n">
        <v>10.45</v>
      </c>
    </row>
    <row r="140" customFormat="false" ht="13" hidden="false" customHeight="false" outlineLevel="0" collapsed="false">
      <c r="C140" s="912" t="s">
        <v>526</v>
      </c>
      <c r="D140" s="913" t="s">
        <v>914</v>
      </c>
      <c r="F140" s="912" t="s">
        <v>894</v>
      </c>
      <c r="G140" s="920" t="n">
        <v>10.7</v>
      </c>
      <c r="H140" s="920" t="n">
        <v>10.55</v>
      </c>
      <c r="I140" s="913" t="n">
        <v>10.45</v>
      </c>
    </row>
    <row r="141" customFormat="false" ht="13" hidden="false" customHeight="false" outlineLevel="0" collapsed="false">
      <c r="C141" s="912" t="s">
        <v>526</v>
      </c>
      <c r="D141" s="913" t="s">
        <v>916</v>
      </c>
      <c r="F141" s="912" t="s">
        <v>896</v>
      </c>
      <c r="G141" s="920" t="n">
        <v>10.7</v>
      </c>
      <c r="H141" s="920" t="n">
        <v>10.55</v>
      </c>
      <c r="I141" s="913" t="n">
        <v>10.45</v>
      </c>
    </row>
    <row r="142" customFormat="false" ht="13" hidden="false" customHeight="false" outlineLevel="0" collapsed="false">
      <c r="C142" s="912" t="s">
        <v>526</v>
      </c>
      <c r="D142" s="913" t="s">
        <v>918</v>
      </c>
      <c r="F142" s="912" t="s">
        <v>898</v>
      </c>
      <c r="G142" s="920" t="n">
        <v>10.7</v>
      </c>
      <c r="H142" s="920" t="n">
        <v>10.55</v>
      </c>
      <c r="I142" s="913" t="n">
        <v>10.45</v>
      </c>
    </row>
    <row r="143" customFormat="false" ht="13" hidden="false" customHeight="false" outlineLevel="0" collapsed="false">
      <c r="C143" s="912" t="s">
        <v>526</v>
      </c>
      <c r="D143" s="913" t="s">
        <v>920</v>
      </c>
      <c r="F143" s="912" t="s">
        <v>900</v>
      </c>
      <c r="G143" s="920" t="n">
        <v>10.7</v>
      </c>
      <c r="H143" s="920" t="n">
        <v>10.55</v>
      </c>
      <c r="I143" s="913" t="n">
        <v>10.45</v>
      </c>
    </row>
    <row r="144" customFormat="false" ht="13" hidden="false" customHeight="false" outlineLevel="0" collapsed="false">
      <c r="C144" s="912" t="s">
        <v>526</v>
      </c>
      <c r="D144" s="913" t="s">
        <v>922</v>
      </c>
      <c r="F144" s="912" t="s">
        <v>902</v>
      </c>
      <c r="G144" s="920" t="n">
        <v>10.7</v>
      </c>
      <c r="H144" s="920" t="n">
        <v>10.55</v>
      </c>
      <c r="I144" s="913" t="n">
        <v>10.45</v>
      </c>
    </row>
    <row r="145" customFormat="false" ht="13" hidden="false" customHeight="false" outlineLevel="0" collapsed="false">
      <c r="C145" s="912" t="s">
        <v>526</v>
      </c>
      <c r="D145" s="913" t="s">
        <v>924</v>
      </c>
      <c r="F145" s="912" t="s">
        <v>905</v>
      </c>
      <c r="G145" s="920" t="n">
        <v>10.42</v>
      </c>
      <c r="H145" s="920" t="n">
        <v>10.33</v>
      </c>
      <c r="I145" s="913" t="n">
        <v>10.27</v>
      </c>
    </row>
    <row r="146" customFormat="false" ht="13" hidden="false" customHeight="false" outlineLevel="0" collapsed="false">
      <c r="C146" s="912" t="s">
        <v>526</v>
      </c>
      <c r="D146" s="913" t="s">
        <v>926</v>
      </c>
      <c r="F146" s="912" t="s">
        <v>907</v>
      </c>
      <c r="G146" s="920" t="n">
        <v>10.42</v>
      </c>
      <c r="H146" s="920" t="n">
        <v>10.33</v>
      </c>
      <c r="I146" s="913" t="n">
        <v>10.27</v>
      </c>
    </row>
    <row r="147" customFormat="false" ht="13" hidden="false" customHeight="false" outlineLevel="0" collapsed="false">
      <c r="C147" s="912" t="s">
        <v>526</v>
      </c>
      <c r="D147" s="913" t="s">
        <v>928</v>
      </c>
      <c r="F147" s="912" t="s">
        <v>909</v>
      </c>
      <c r="G147" s="920" t="n">
        <v>10.42</v>
      </c>
      <c r="H147" s="920" t="n">
        <v>10.33</v>
      </c>
      <c r="I147" s="913" t="n">
        <v>10.27</v>
      </c>
    </row>
    <row r="148" customFormat="false" ht="13" hidden="false" customHeight="false" outlineLevel="0" collapsed="false">
      <c r="C148" s="912" t="s">
        <v>526</v>
      </c>
      <c r="D148" s="913" t="s">
        <v>930</v>
      </c>
      <c r="F148" s="912" t="s">
        <v>911</v>
      </c>
      <c r="G148" s="920" t="n">
        <v>10.42</v>
      </c>
      <c r="H148" s="920" t="n">
        <v>10.33</v>
      </c>
      <c r="I148" s="913" t="n">
        <v>10.27</v>
      </c>
    </row>
    <row r="149" customFormat="false" ht="13" hidden="false" customHeight="false" outlineLevel="0" collapsed="false">
      <c r="C149" s="912" t="s">
        <v>526</v>
      </c>
      <c r="D149" s="913" t="s">
        <v>932</v>
      </c>
      <c r="F149" s="912" t="s">
        <v>913</v>
      </c>
      <c r="G149" s="920" t="n">
        <v>10.42</v>
      </c>
      <c r="H149" s="920" t="n">
        <v>10.33</v>
      </c>
      <c r="I149" s="913" t="n">
        <v>10.27</v>
      </c>
    </row>
    <row r="150" customFormat="false" ht="13" hidden="false" customHeight="false" outlineLevel="0" collapsed="false">
      <c r="C150" s="912" t="s">
        <v>526</v>
      </c>
      <c r="D150" s="913" t="s">
        <v>934</v>
      </c>
      <c r="F150" s="912" t="s">
        <v>915</v>
      </c>
      <c r="G150" s="920" t="n">
        <v>10.42</v>
      </c>
      <c r="H150" s="920" t="n">
        <v>10.33</v>
      </c>
      <c r="I150" s="913" t="n">
        <v>10.27</v>
      </c>
    </row>
    <row r="151" customFormat="false" ht="13" hidden="false" customHeight="false" outlineLevel="0" collapsed="false">
      <c r="C151" s="912" t="s">
        <v>526</v>
      </c>
      <c r="D151" s="913" t="s">
        <v>936</v>
      </c>
      <c r="F151" s="912" t="s">
        <v>919</v>
      </c>
      <c r="G151" s="920" t="n">
        <v>10.42</v>
      </c>
      <c r="H151" s="920" t="n">
        <v>10.33</v>
      </c>
      <c r="I151" s="913" t="n">
        <v>10.27</v>
      </c>
    </row>
    <row r="152" customFormat="false" ht="13" hidden="false" customHeight="false" outlineLevel="0" collapsed="false">
      <c r="C152" s="912" t="s">
        <v>526</v>
      </c>
      <c r="D152" s="913" t="s">
        <v>938</v>
      </c>
      <c r="F152" s="912" t="s">
        <v>921</v>
      </c>
      <c r="G152" s="920" t="n">
        <v>10.42</v>
      </c>
      <c r="H152" s="920" t="n">
        <v>10.33</v>
      </c>
      <c r="I152" s="913" t="n">
        <v>10.27</v>
      </c>
    </row>
    <row r="153" customFormat="false" ht="13" hidden="false" customHeight="false" outlineLevel="0" collapsed="false">
      <c r="C153" s="912" t="s">
        <v>526</v>
      </c>
      <c r="D153" s="913" t="s">
        <v>940</v>
      </c>
      <c r="F153" s="912" t="s">
        <v>923</v>
      </c>
      <c r="G153" s="920" t="n">
        <v>10.42</v>
      </c>
      <c r="H153" s="920" t="n">
        <v>10.33</v>
      </c>
      <c r="I153" s="913" t="n">
        <v>10.27</v>
      </c>
    </row>
    <row r="154" customFormat="false" ht="13" hidden="false" customHeight="false" outlineLevel="0" collapsed="false">
      <c r="C154" s="912" t="s">
        <v>526</v>
      </c>
      <c r="D154" s="913" t="s">
        <v>942</v>
      </c>
      <c r="F154" s="912" t="s">
        <v>927</v>
      </c>
      <c r="G154" s="920" t="n">
        <v>10.42</v>
      </c>
      <c r="H154" s="920" t="n">
        <v>10.33</v>
      </c>
      <c r="I154" s="913" t="n">
        <v>10.27</v>
      </c>
    </row>
    <row r="155" customFormat="false" ht="13" hidden="false" customHeight="false" outlineLevel="0" collapsed="false">
      <c r="C155" s="912" t="s">
        <v>526</v>
      </c>
      <c r="D155" s="913" t="s">
        <v>944</v>
      </c>
      <c r="F155" s="912" t="s">
        <v>929</v>
      </c>
      <c r="G155" s="920" t="n">
        <v>10.42</v>
      </c>
      <c r="H155" s="920" t="n">
        <v>10.33</v>
      </c>
      <c r="I155" s="913" t="n">
        <v>10.27</v>
      </c>
    </row>
    <row r="156" customFormat="false" ht="13" hidden="false" customHeight="false" outlineLevel="0" collapsed="false">
      <c r="C156" s="912" t="s">
        <v>526</v>
      </c>
      <c r="D156" s="913" t="s">
        <v>946</v>
      </c>
      <c r="F156" s="912" t="s">
        <v>931</v>
      </c>
      <c r="G156" s="920" t="n">
        <v>10.42</v>
      </c>
      <c r="H156" s="920" t="n">
        <v>10.33</v>
      </c>
      <c r="I156" s="913" t="n">
        <v>10.27</v>
      </c>
    </row>
    <row r="157" customFormat="false" ht="13" hidden="false" customHeight="false" outlineLevel="0" collapsed="false">
      <c r="C157" s="912" t="s">
        <v>526</v>
      </c>
      <c r="D157" s="913" t="s">
        <v>948</v>
      </c>
      <c r="F157" s="912" t="s">
        <v>933</v>
      </c>
      <c r="G157" s="920" t="n">
        <v>10.42</v>
      </c>
      <c r="H157" s="920" t="n">
        <v>10.33</v>
      </c>
      <c r="I157" s="913" t="n">
        <v>10.27</v>
      </c>
    </row>
    <row r="158" customFormat="false" ht="13" hidden="false" customHeight="false" outlineLevel="0" collapsed="false">
      <c r="C158" s="912" t="s">
        <v>526</v>
      </c>
      <c r="D158" s="913" t="s">
        <v>2378</v>
      </c>
      <c r="F158" s="912" t="s">
        <v>935</v>
      </c>
      <c r="G158" s="920" t="n">
        <v>10.42</v>
      </c>
      <c r="H158" s="920" t="n">
        <v>10.33</v>
      </c>
      <c r="I158" s="913" t="n">
        <v>10.27</v>
      </c>
    </row>
    <row r="159" customFormat="false" ht="13" hidden="false" customHeight="false" outlineLevel="0" collapsed="false">
      <c r="C159" s="912" t="s">
        <v>526</v>
      </c>
      <c r="D159" s="913" t="s">
        <v>952</v>
      </c>
      <c r="F159" s="912" t="s">
        <v>937</v>
      </c>
      <c r="G159" s="920" t="n">
        <v>10.42</v>
      </c>
      <c r="H159" s="920" t="n">
        <v>10.33</v>
      </c>
      <c r="I159" s="913" t="n">
        <v>10.27</v>
      </c>
    </row>
    <row r="160" customFormat="false" ht="13" hidden="false" customHeight="false" outlineLevel="0" collapsed="false">
      <c r="C160" s="912" t="s">
        <v>526</v>
      </c>
      <c r="D160" s="913" t="s">
        <v>954</v>
      </c>
      <c r="F160" s="912" t="s">
        <v>939</v>
      </c>
      <c r="G160" s="920" t="n">
        <v>10.42</v>
      </c>
      <c r="H160" s="920" t="n">
        <v>10.33</v>
      </c>
      <c r="I160" s="913" t="n">
        <v>10.27</v>
      </c>
    </row>
    <row r="161" customFormat="false" ht="13" hidden="false" customHeight="false" outlineLevel="0" collapsed="false">
      <c r="C161" s="912" t="s">
        <v>526</v>
      </c>
      <c r="D161" s="913" t="s">
        <v>956</v>
      </c>
      <c r="F161" s="912" t="s">
        <v>941</v>
      </c>
      <c r="G161" s="920" t="n">
        <v>10.42</v>
      </c>
      <c r="H161" s="920" t="n">
        <v>10.33</v>
      </c>
      <c r="I161" s="913" t="n">
        <v>10.27</v>
      </c>
    </row>
    <row r="162" customFormat="false" ht="13" hidden="false" customHeight="false" outlineLevel="0" collapsed="false">
      <c r="C162" s="912" t="s">
        <v>526</v>
      </c>
      <c r="D162" s="913" t="s">
        <v>958</v>
      </c>
      <c r="F162" s="912" t="s">
        <v>943</v>
      </c>
      <c r="G162" s="920" t="n">
        <v>10.42</v>
      </c>
      <c r="H162" s="920" t="n">
        <v>10.33</v>
      </c>
      <c r="I162" s="913" t="n">
        <v>10.27</v>
      </c>
    </row>
    <row r="163" customFormat="false" ht="13" hidden="false" customHeight="false" outlineLevel="0" collapsed="false">
      <c r="C163" s="912" t="s">
        <v>526</v>
      </c>
      <c r="D163" s="913" t="s">
        <v>960</v>
      </c>
      <c r="F163" s="912" t="s">
        <v>945</v>
      </c>
      <c r="G163" s="920" t="n">
        <v>10.42</v>
      </c>
      <c r="H163" s="920" t="n">
        <v>10.33</v>
      </c>
      <c r="I163" s="913" t="n">
        <v>10.27</v>
      </c>
    </row>
    <row r="164" customFormat="false" ht="13" hidden="false" customHeight="false" outlineLevel="0" collapsed="false">
      <c r="C164" s="912" t="s">
        <v>526</v>
      </c>
      <c r="D164" s="913" t="s">
        <v>962</v>
      </c>
      <c r="F164" s="912" t="s">
        <v>949</v>
      </c>
      <c r="G164" s="920" t="n">
        <v>10.42</v>
      </c>
      <c r="H164" s="920" t="n">
        <v>10.33</v>
      </c>
      <c r="I164" s="913" t="n">
        <v>10.27</v>
      </c>
    </row>
    <row r="165" customFormat="false" ht="13" hidden="false" customHeight="false" outlineLevel="0" collapsed="false">
      <c r="C165" s="912" t="s">
        <v>526</v>
      </c>
      <c r="D165" s="913" t="s">
        <v>964</v>
      </c>
      <c r="F165" s="912" t="s">
        <v>951</v>
      </c>
      <c r="G165" s="920" t="n">
        <v>10.42</v>
      </c>
      <c r="H165" s="920" t="n">
        <v>10.33</v>
      </c>
      <c r="I165" s="913" t="n">
        <v>10.27</v>
      </c>
    </row>
    <row r="166" customFormat="false" ht="13" hidden="false" customHeight="false" outlineLevel="0" collapsed="false">
      <c r="C166" s="912" t="s">
        <v>526</v>
      </c>
      <c r="D166" s="913" t="s">
        <v>966</v>
      </c>
      <c r="F166" s="912" t="s">
        <v>955</v>
      </c>
      <c r="G166" s="920" t="n">
        <v>10.42</v>
      </c>
      <c r="H166" s="920" t="n">
        <v>10.33</v>
      </c>
      <c r="I166" s="913" t="n">
        <v>10.27</v>
      </c>
    </row>
    <row r="167" customFormat="false" ht="13" hidden="false" customHeight="false" outlineLevel="0" collapsed="false">
      <c r="C167" s="912" t="s">
        <v>526</v>
      </c>
      <c r="D167" s="913" t="s">
        <v>968</v>
      </c>
      <c r="F167" s="912" t="s">
        <v>957</v>
      </c>
      <c r="G167" s="920" t="n">
        <v>10.42</v>
      </c>
      <c r="H167" s="920" t="n">
        <v>10.33</v>
      </c>
      <c r="I167" s="913" t="n">
        <v>10.27</v>
      </c>
    </row>
    <row r="168" customFormat="false" ht="13" hidden="false" customHeight="false" outlineLevel="0" collapsed="false">
      <c r="C168" s="912" t="s">
        <v>526</v>
      </c>
      <c r="D168" s="913" t="s">
        <v>970</v>
      </c>
      <c r="F168" s="912" t="s">
        <v>959</v>
      </c>
      <c r="G168" s="920" t="n">
        <v>10.42</v>
      </c>
      <c r="H168" s="920" t="n">
        <v>10.33</v>
      </c>
      <c r="I168" s="913" t="n">
        <v>10.27</v>
      </c>
    </row>
    <row r="169" customFormat="false" ht="13" hidden="false" customHeight="false" outlineLevel="0" collapsed="false">
      <c r="C169" s="912" t="s">
        <v>526</v>
      </c>
      <c r="D169" s="913" t="s">
        <v>972</v>
      </c>
      <c r="F169" s="912" t="s">
        <v>961</v>
      </c>
      <c r="G169" s="920" t="n">
        <v>10.42</v>
      </c>
      <c r="H169" s="920" t="n">
        <v>10.33</v>
      </c>
      <c r="I169" s="913" t="n">
        <v>10.27</v>
      </c>
    </row>
    <row r="170" customFormat="false" ht="13" hidden="false" customHeight="false" outlineLevel="0" collapsed="false">
      <c r="C170" s="912" t="s">
        <v>526</v>
      </c>
      <c r="D170" s="913" t="s">
        <v>974</v>
      </c>
      <c r="F170" s="912" t="s">
        <v>965</v>
      </c>
      <c r="G170" s="920" t="n">
        <v>10.42</v>
      </c>
      <c r="H170" s="920" t="n">
        <v>10.33</v>
      </c>
      <c r="I170" s="913" t="n">
        <v>10.27</v>
      </c>
    </row>
    <row r="171" customFormat="false" ht="13" hidden="false" customHeight="false" outlineLevel="0" collapsed="false">
      <c r="C171" s="912" t="s">
        <v>526</v>
      </c>
      <c r="D171" s="913" t="s">
        <v>976</v>
      </c>
      <c r="F171" s="912" t="s">
        <v>967</v>
      </c>
      <c r="G171" s="920" t="n">
        <v>10.42</v>
      </c>
      <c r="H171" s="920" t="n">
        <v>10.33</v>
      </c>
      <c r="I171" s="913" t="n">
        <v>10.27</v>
      </c>
    </row>
    <row r="172" customFormat="false" ht="13" hidden="false" customHeight="false" outlineLevel="0" collapsed="false">
      <c r="C172" s="912" t="s">
        <v>526</v>
      </c>
      <c r="D172" s="913" t="s">
        <v>978</v>
      </c>
      <c r="F172" s="912" t="s">
        <v>969</v>
      </c>
      <c r="G172" s="920" t="n">
        <v>10.42</v>
      </c>
      <c r="H172" s="920" t="n">
        <v>10.33</v>
      </c>
      <c r="I172" s="913" t="n">
        <v>10.27</v>
      </c>
    </row>
    <row r="173" customFormat="false" ht="13" hidden="false" customHeight="false" outlineLevel="0" collapsed="false">
      <c r="C173" s="912" t="s">
        <v>526</v>
      </c>
      <c r="D173" s="913" t="s">
        <v>980</v>
      </c>
      <c r="F173" s="912" t="s">
        <v>971</v>
      </c>
      <c r="G173" s="920" t="n">
        <v>10.42</v>
      </c>
      <c r="H173" s="920" t="n">
        <v>10.33</v>
      </c>
      <c r="I173" s="913" t="n">
        <v>10.27</v>
      </c>
    </row>
    <row r="174" customFormat="false" ht="13" hidden="false" customHeight="false" outlineLevel="0" collapsed="false">
      <c r="C174" s="912" t="s">
        <v>526</v>
      </c>
      <c r="D174" s="913" t="s">
        <v>982</v>
      </c>
      <c r="F174" s="912" t="s">
        <v>973</v>
      </c>
      <c r="G174" s="920" t="n">
        <v>10.42</v>
      </c>
      <c r="H174" s="920" t="n">
        <v>10.33</v>
      </c>
      <c r="I174" s="913" t="n">
        <v>10.27</v>
      </c>
    </row>
    <row r="175" customFormat="false" ht="13" hidden="false" customHeight="false" outlineLevel="0" collapsed="false">
      <c r="C175" s="912" t="s">
        <v>526</v>
      </c>
      <c r="D175" s="913" t="s">
        <v>984</v>
      </c>
      <c r="F175" s="912" t="s">
        <v>975</v>
      </c>
      <c r="G175" s="920" t="n">
        <v>10.42</v>
      </c>
      <c r="H175" s="920" t="n">
        <v>10.33</v>
      </c>
      <c r="I175" s="913" t="n">
        <v>10.27</v>
      </c>
    </row>
    <row r="176" customFormat="false" ht="13" hidden="false" customHeight="false" outlineLevel="0" collapsed="false">
      <c r="C176" s="912" t="s">
        <v>526</v>
      </c>
      <c r="D176" s="913" t="s">
        <v>986</v>
      </c>
      <c r="F176" s="912" t="s">
        <v>977</v>
      </c>
      <c r="G176" s="920" t="n">
        <v>10.42</v>
      </c>
      <c r="H176" s="920" t="n">
        <v>10.33</v>
      </c>
      <c r="I176" s="913" t="n">
        <v>10.27</v>
      </c>
    </row>
    <row r="177" customFormat="false" ht="13" hidden="false" customHeight="false" outlineLevel="0" collapsed="false">
      <c r="C177" s="912" t="s">
        <v>526</v>
      </c>
      <c r="D177" s="913" t="s">
        <v>988</v>
      </c>
      <c r="F177" s="912" t="s">
        <v>979</v>
      </c>
      <c r="G177" s="920" t="n">
        <v>10.42</v>
      </c>
      <c r="H177" s="920" t="n">
        <v>10.33</v>
      </c>
      <c r="I177" s="913" t="n">
        <v>10.27</v>
      </c>
    </row>
    <row r="178" customFormat="false" ht="13" hidden="false" customHeight="false" outlineLevel="0" collapsed="false">
      <c r="C178" s="912" t="s">
        <v>526</v>
      </c>
      <c r="D178" s="913" t="s">
        <v>990</v>
      </c>
      <c r="F178" s="912" t="s">
        <v>981</v>
      </c>
      <c r="G178" s="920" t="n">
        <v>10.42</v>
      </c>
      <c r="H178" s="920" t="n">
        <v>10.33</v>
      </c>
      <c r="I178" s="913" t="n">
        <v>10.27</v>
      </c>
    </row>
    <row r="179" customFormat="false" ht="13" hidden="false" customHeight="false" outlineLevel="0" collapsed="false">
      <c r="C179" s="912" t="s">
        <v>526</v>
      </c>
      <c r="D179" s="913" t="s">
        <v>992</v>
      </c>
      <c r="F179" s="912" t="s">
        <v>983</v>
      </c>
      <c r="G179" s="920" t="n">
        <v>10.42</v>
      </c>
      <c r="H179" s="920" t="n">
        <v>10.33</v>
      </c>
      <c r="I179" s="913" t="n">
        <v>10.27</v>
      </c>
    </row>
    <row r="180" customFormat="false" ht="13" hidden="false" customHeight="false" outlineLevel="0" collapsed="false">
      <c r="C180" s="912" t="s">
        <v>526</v>
      </c>
      <c r="D180" s="913" t="s">
        <v>994</v>
      </c>
      <c r="F180" s="912" t="s">
        <v>985</v>
      </c>
      <c r="G180" s="920" t="n">
        <v>10.42</v>
      </c>
      <c r="H180" s="920" t="n">
        <v>10.33</v>
      </c>
      <c r="I180" s="913" t="n">
        <v>10.27</v>
      </c>
    </row>
    <row r="181" customFormat="false" ht="13" hidden="false" customHeight="false" outlineLevel="0" collapsed="false">
      <c r="C181" s="912" t="s">
        <v>526</v>
      </c>
      <c r="D181" s="913" t="s">
        <v>996</v>
      </c>
      <c r="F181" s="912" t="s">
        <v>987</v>
      </c>
      <c r="G181" s="920" t="n">
        <v>10.42</v>
      </c>
      <c r="H181" s="920" t="n">
        <v>10.33</v>
      </c>
      <c r="I181" s="913" t="n">
        <v>10.27</v>
      </c>
    </row>
    <row r="182" customFormat="false" ht="13" hidden="false" customHeight="false" outlineLevel="0" collapsed="false">
      <c r="C182" s="912" t="s">
        <v>526</v>
      </c>
      <c r="D182" s="913" t="s">
        <v>998</v>
      </c>
      <c r="F182" s="912" t="s">
        <v>989</v>
      </c>
      <c r="G182" s="920" t="n">
        <v>10.42</v>
      </c>
      <c r="H182" s="920" t="n">
        <v>10.33</v>
      </c>
      <c r="I182" s="913" t="n">
        <v>10.27</v>
      </c>
    </row>
    <row r="183" customFormat="false" ht="13" hidden="false" customHeight="false" outlineLevel="0" collapsed="false">
      <c r="C183" s="912" t="s">
        <v>526</v>
      </c>
      <c r="D183" s="913" t="s">
        <v>768</v>
      </c>
      <c r="F183" s="912" t="s">
        <v>1262</v>
      </c>
      <c r="G183" s="920" t="n">
        <v>10.42</v>
      </c>
      <c r="H183" s="920" t="n">
        <v>10.33</v>
      </c>
      <c r="I183" s="913" t="n">
        <v>10.27</v>
      </c>
    </row>
    <row r="184" customFormat="false" ht="13" hidden="false" customHeight="false" outlineLevel="0" collapsed="false">
      <c r="C184" s="912" t="s">
        <v>526</v>
      </c>
      <c r="D184" s="913" t="s">
        <v>1001</v>
      </c>
      <c r="F184" s="912" t="s">
        <v>991</v>
      </c>
      <c r="G184" s="920" t="n">
        <v>10.42</v>
      </c>
      <c r="H184" s="920" t="n">
        <v>10.33</v>
      </c>
      <c r="I184" s="913" t="n">
        <v>10.27</v>
      </c>
    </row>
    <row r="185" customFormat="false" ht="13" hidden="false" customHeight="false" outlineLevel="0" collapsed="false">
      <c r="C185" s="912" t="s">
        <v>526</v>
      </c>
      <c r="D185" s="913" t="s">
        <v>1003</v>
      </c>
      <c r="F185" s="912" t="s">
        <v>993</v>
      </c>
      <c r="G185" s="920" t="n">
        <v>10.42</v>
      </c>
      <c r="H185" s="920" t="n">
        <v>10.33</v>
      </c>
      <c r="I185" s="913" t="n">
        <v>10.27</v>
      </c>
    </row>
    <row r="186" customFormat="false" ht="13" hidden="false" customHeight="false" outlineLevel="0" collapsed="false">
      <c r="C186" s="912" t="s">
        <v>526</v>
      </c>
      <c r="D186" s="913" t="s">
        <v>1005</v>
      </c>
      <c r="F186" s="912" t="s">
        <v>995</v>
      </c>
      <c r="G186" s="920" t="n">
        <v>10.42</v>
      </c>
      <c r="H186" s="920" t="n">
        <v>10.33</v>
      </c>
      <c r="I186" s="913" t="n">
        <v>10.27</v>
      </c>
    </row>
    <row r="187" customFormat="false" ht="13" hidden="false" customHeight="false" outlineLevel="0" collapsed="false">
      <c r="C187" s="912" t="s">
        <v>526</v>
      </c>
      <c r="D187" s="913" t="s">
        <v>1007</v>
      </c>
      <c r="F187" s="912" t="s">
        <v>997</v>
      </c>
      <c r="G187" s="920" t="n">
        <v>10.42</v>
      </c>
      <c r="H187" s="920" t="n">
        <v>10.33</v>
      </c>
      <c r="I187" s="913" t="n">
        <v>10.27</v>
      </c>
    </row>
    <row r="188" customFormat="false" ht="13" hidden="false" customHeight="false" outlineLevel="0" collapsed="false">
      <c r="C188" s="912" t="s">
        <v>536</v>
      </c>
      <c r="D188" s="913" t="s">
        <v>1009</v>
      </c>
      <c r="F188" s="912" t="s">
        <v>999</v>
      </c>
      <c r="G188" s="920" t="n">
        <v>10.42</v>
      </c>
      <c r="H188" s="920" t="n">
        <v>10.33</v>
      </c>
      <c r="I188" s="913" t="n">
        <v>10.27</v>
      </c>
    </row>
    <row r="189" customFormat="false" ht="13" hidden="false" customHeight="false" outlineLevel="0" collapsed="false">
      <c r="C189" s="912" t="s">
        <v>536</v>
      </c>
      <c r="D189" s="913" t="s">
        <v>1011</v>
      </c>
      <c r="F189" s="912" t="s">
        <v>1000</v>
      </c>
      <c r="G189" s="920" t="n">
        <v>10.42</v>
      </c>
      <c r="H189" s="920" t="n">
        <v>10.33</v>
      </c>
      <c r="I189" s="913" t="n">
        <v>10.27</v>
      </c>
    </row>
    <row r="190" customFormat="false" ht="13" hidden="false" customHeight="false" outlineLevel="0" collapsed="false">
      <c r="C190" s="912" t="s">
        <v>536</v>
      </c>
      <c r="D190" s="913" t="s">
        <v>1013</v>
      </c>
      <c r="F190" s="912" t="s">
        <v>1004</v>
      </c>
      <c r="G190" s="920" t="n">
        <v>10.42</v>
      </c>
      <c r="H190" s="920" t="n">
        <v>10.33</v>
      </c>
      <c r="I190" s="913" t="n">
        <v>10.27</v>
      </c>
    </row>
    <row r="191" customFormat="false" ht="13" hidden="false" customHeight="false" outlineLevel="0" collapsed="false">
      <c r="C191" s="912" t="s">
        <v>536</v>
      </c>
      <c r="D191" s="913" t="s">
        <v>1015</v>
      </c>
      <c r="F191" s="912" t="s">
        <v>1006</v>
      </c>
      <c r="G191" s="920" t="n">
        <v>10.42</v>
      </c>
      <c r="H191" s="920" t="n">
        <v>10.33</v>
      </c>
      <c r="I191" s="913" t="n">
        <v>10.27</v>
      </c>
    </row>
    <row r="192" customFormat="false" ht="13" hidden="false" customHeight="false" outlineLevel="0" collapsed="false">
      <c r="C192" s="912" t="s">
        <v>536</v>
      </c>
      <c r="D192" s="913" t="s">
        <v>1017</v>
      </c>
      <c r="F192" s="912" t="s">
        <v>1008</v>
      </c>
      <c r="G192" s="920" t="n">
        <v>10.42</v>
      </c>
      <c r="H192" s="920" t="n">
        <v>10.33</v>
      </c>
      <c r="I192" s="913" t="n">
        <v>10.27</v>
      </c>
    </row>
    <row r="193" customFormat="false" ht="13" hidden="false" customHeight="false" outlineLevel="0" collapsed="false">
      <c r="C193" s="912" t="s">
        <v>536</v>
      </c>
      <c r="D193" s="913" t="s">
        <v>1019</v>
      </c>
      <c r="F193" s="912" t="s">
        <v>1010</v>
      </c>
      <c r="G193" s="920" t="n">
        <v>10.42</v>
      </c>
      <c r="H193" s="920" t="n">
        <v>10.33</v>
      </c>
      <c r="I193" s="913" t="n">
        <v>10.27</v>
      </c>
    </row>
    <row r="194" customFormat="false" ht="13" hidden="false" customHeight="false" outlineLevel="0" collapsed="false">
      <c r="C194" s="912" t="s">
        <v>536</v>
      </c>
      <c r="D194" s="913" t="s">
        <v>1021</v>
      </c>
      <c r="F194" s="912" t="s">
        <v>1012</v>
      </c>
      <c r="G194" s="920" t="n">
        <v>10.42</v>
      </c>
      <c r="H194" s="920" t="n">
        <v>10.33</v>
      </c>
      <c r="I194" s="913" t="n">
        <v>10.27</v>
      </c>
    </row>
    <row r="195" customFormat="false" ht="13" hidden="false" customHeight="false" outlineLevel="0" collapsed="false">
      <c r="C195" s="912" t="s">
        <v>536</v>
      </c>
      <c r="D195" s="913" t="s">
        <v>1023</v>
      </c>
      <c r="F195" s="912" t="s">
        <v>1014</v>
      </c>
      <c r="G195" s="920" t="n">
        <v>10.42</v>
      </c>
      <c r="H195" s="920" t="n">
        <v>10.33</v>
      </c>
      <c r="I195" s="913" t="n">
        <v>10.27</v>
      </c>
    </row>
    <row r="196" customFormat="false" ht="13" hidden="false" customHeight="false" outlineLevel="0" collapsed="false">
      <c r="C196" s="912" t="s">
        <v>536</v>
      </c>
      <c r="D196" s="913" t="s">
        <v>1025</v>
      </c>
      <c r="F196" s="912" t="s">
        <v>1016</v>
      </c>
      <c r="G196" s="920" t="n">
        <v>10.42</v>
      </c>
      <c r="H196" s="920" t="n">
        <v>10.33</v>
      </c>
      <c r="I196" s="913" t="n">
        <v>10.27</v>
      </c>
    </row>
    <row r="197" customFormat="false" ht="13" hidden="false" customHeight="false" outlineLevel="0" collapsed="false">
      <c r="C197" s="912" t="s">
        <v>536</v>
      </c>
      <c r="D197" s="913" t="s">
        <v>1027</v>
      </c>
      <c r="F197" s="912" t="s">
        <v>1020</v>
      </c>
      <c r="G197" s="920" t="n">
        <v>10.42</v>
      </c>
      <c r="H197" s="920" t="n">
        <v>10.33</v>
      </c>
      <c r="I197" s="913" t="n">
        <v>10.27</v>
      </c>
    </row>
    <row r="198" customFormat="false" ht="13" hidden="false" customHeight="false" outlineLevel="0" collapsed="false">
      <c r="C198" s="912" t="s">
        <v>536</v>
      </c>
      <c r="D198" s="913" t="s">
        <v>1029</v>
      </c>
      <c r="F198" s="912" t="s">
        <v>1024</v>
      </c>
      <c r="G198" s="920" t="n">
        <v>10.42</v>
      </c>
      <c r="H198" s="920" t="n">
        <v>10.33</v>
      </c>
      <c r="I198" s="913" t="n">
        <v>10.27</v>
      </c>
    </row>
    <row r="199" customFormat="false" ht="13" hidden="false" customHeight="false" outlineLevel="0" collapsed="false">
      <c r="C199" s="912" t="s">
        <v>536</v>
      </c>
      <c r="D199" s="913" t="s">
        <v>1031</v>
      </c>
      <c r="F199" s="912" t="s">
        <v>1026</v>
      </c>
      <c r="G199" s="920" t="n">
        <v>10.42</v>
      </c>
      <c r="H199" s="920" t="n">
        <v>10.33</v>
      </c>
      <c r="I199" s="913" t="n">
        <v>10.27</v>
      </c>
    </row>
    <row r="200" customFormat="false" ht="13" hidden="false" customHeight="false" outlineLevel="0" collapsed="false">
      <c r="C200" s="912" t="s">
        <v>536</v>
      </c>
      <c r="D200" s="913" t="s">
        <v>1033</v>
      </c>
      <c r="F200" s="912" t="s">
        <v>1586</v>
      </c>
      <c r="G200" s="920" t="n">
        <v>10.42</v>
      </c>
      <c r="H200" s="920" t="n">
        <v>10.33</v>
      </c>
      <c r="I200" s="913" t="n">
        <v>10.27</v>
      </c>
    </row>
    <row r="201" customFormat="false" ht="13" hidden="false" customHeight="false" outlineLevel="0" collapsed="false">
      <c r="C201" s="912" t="s">
        <v>536</v>
      </c>
      <c r="D201" s="913" t="s">
        <v>1035</v>
      </c>
      <c r="F201" s="912" t="s">
        <v>1028</v>
      </c>
      <c r="G201" s="920" t="n">
        <v>10.42</v>
      </c>
      <c r="H201" s="920" t="n">
        <v>10.33</v>
      </c>
      <c r="I201" s="913" t="n">
        <v>10.27</v>
      </c>
    </row>
    <row r="202" customFormat="false" ht="13" hidden="false" customHeight="false" outlineLevel="0" collapsed="false">
      <c r="C202" s="912" t="s">
        <v>536</v>
      </c>
      <c r="D202" s="913" t="s">
        <v>1037</v>
      </c>
      <c r="F202" s="912" t="s">
        <v>1030</v>
      </c>
      <c r="G202" s="920" t="n">
        <v>10.42</v>
      </c>
      <c r="H202" s="920" t="n">
        <v>10.33</v>
      </c>
      <c r="I202" s="913" t="n">
        <v>10.27</v>
      </c>
    </row>
    <row r="203" customFormat="false" ht="13" hidden="false" customHeight="false" outlineLevel="0" collapsed="false">
      <c r="C203" s="912" t="s">
        <v>536</v>
      </c>
      <c r="D203" s="913" t="s">
        <v>1039</v>
      </c>
      <c r="F203" s="912" t="s">
        <v>1032</v>
      </c>
      <c r="G203" s="920" t="n">
        <v>10.42</v>
      </c>
      <c r="H203" s="920" t="n">
        <v>10.33</v>
      </c>
      <c r="I203" s="913" t="n">
        <v>10.27</v>
      </c>
    </row>
    <row r="204" customFormat="false" ht="13" hidden="false" customHeight="false" outlineLevel="0" collapsed="false">
      <c r="C204" s="912" t="s">
        <v>536</v>
      </c>
      <c r="D204" s="913" t="s">
        <v>1041</v>
      </c>
      <c r="F204" s="912" t="s">
        <v>1034</v>
      </c>
      <c r="G204" s="920" t="n">
        <v>10.42</v>
      </c>
      <c r="H204" s="920" t="n">
        <v>10.33</v>
      </c>
      <c r="I204" s="913" t="n">
        <v>10.27</v>
      </c>
    </row>
    <row r="205" customFormat="false" ht="13" hidden="false" customHeight="false" outlineLevel="0" collapsed="false">
      <c r="C205" s="912" t="s">
        <v>536</v>
      </c>
      <c r="D205" s="913" t="s">
        <v>1043</v>
      </c>
      <c r="F205" s="912" t="s">
        <v>1350</v>
      </c>
      <c r="G205" s="920" t="n">
        <v>10.42</v>
      </c>
      <c r="H205" s="920" t="n">
        <v>10.33</v>
      </c>
      <c r="I205" s="913" t="n">
        <v>10.27</v>
      </c>
    </row>
    <row r="206" customFormat="false" ht="13" hidden="false" customHeight="false" outlineLevel="0" collapsed="false">
      <c r="C206" s="912" t="s">
        <v>536</v>
      </c>
      <c r="D206" s="913" t="s">
        <v>1045</v>
      </c>
      <c r="F206" s="912" t="s">
        <v>1036</v>
      </c>
      <c r="G206" s="920" t="n">
        <v>10.42</v>
      </c>
      <c r="H206" s="920" t="n">
        <v>10.33</v>
      </c>
      <c r="I206" s="913" t="n">
        <v>10.27</v>
      </c>
    </row>
    <row r="207" customFormat="false" ht="13" hidden="false" customHeight="false" outlineLevel="0" collapsed="false">
      <c r="C207" s="912" t="s">
        <v>536</v>
      </c>
      <c r="D207" s="913" t="s">
        <v>1047</v>
      </c>
      <c r="F207" s="912" t="s">
        <v>1038</v>
      </c>
      <c r="G207" s="920" t="n">
        <v>10.42</v>
      </c>
      <c r="H207" s="920" t="n">
        <v>10.33</v>
      </c>
      <c r="I207" s="913" t="n">
        <v>10.27</v>
      </c>
    </row>
    <row r="208" customFormat="false" ht="13" hidden="false" customHeight="false" outlineLevel="0" collapsed="false">
      <c r="C208" s="912" t="s">
        <v>536</v>
      </c>
      <c r="D208" s="913" t="s">
        <v>1049</v>
      </c>
      <c r="F208" s="912" t="s">
        <v>1040</v>
      </c>
      <c r="G208" s="920" t="n">
        <v>10.42</v>
      </c>
      <c r="H208" s="920" t="n">
        <v>10.33</v>
      </c>
      <c r="I208" s="913" t="n">
        <v>10.27</v>
      </c>
    </row>
    <row r="209" customFormat="false" ht="13" hidden="false" customHeight="false" outlineLevel="0" collapsed="false">
      <c r="C209" s="912" t="s">
        <v>536</v>
      </c>
      <c r="D209" s="913" t="s">
        <v>1051</v>
      </c>
      <c r="F209" s="912" t="s">
        <v>1042</v>
      </c>
      <c r="G209" s="920" t="n">
        <v>10.42</v>
      </c>
      <c r="H209" s="920" t="n">
        <v>10.33</v>
      </c>
      <c r="I209" s="913" t="n">
        <v>10.27</v>
      </c>
    </row>
    <row r="210" customFormat="false" ht="13" hidden="false" customHeight="false" outlineLevel="0" collapsed="false">
      <c r="C210" s="912" t="s">
        <v>536</v>
      </c>
      <c r="D210" s="913" t="s">
        <v>1053</v>
      </c>
      <c r="F210" s="912" t="s">
        <v>1044</v>
      </c>
      <c r="G210" s="920" t="n">
        <v>10.42</v>
      </c>
      <c r="H210" s="920" t="n">
        <v>10.33</v>
      </c>
      <c r="I210" s="913" t="n">
        <v>10.27</v>
      </c>
    </row>
    <row r="211" customFormat="false" ht="13" hidden="false" customHeight="false" outlineLevel="0" collapsed="false">
      <c r="C211" s="912" t="s">
        <v>536</v>
      </c>
      <c r="D211" s="913" t="s">
        <v>1055</v>
      </c>
      <c r="F211" s="912" t="s">
        <v>1046</v>
      </c>
      <c r="G211" s="920" t="n">
        <v>10.42</v>
      </c>
      <c r="H211" s="920" t="n">
        <v>10.33</v>
      </c>
      <c r="I211" s="913" t="n">
        <v>10.27</v>
      </c>
    </row>
    <row r="212" customFormat="false" ht="13" hidden="false" customHeight="false" outlineLevel="0" collapsed="false">
      <c r="C212" s="912" t="s">
        <v>536</v>
      </c>
      <c r="D212" s="913" t="s">
        <v>1057</v>
      </c>
      <c r="F212" s="912" t="s">
        <v>1358</v>
      </c>
      <c r="G212" s="920" t="n">
        <v>10.42</v>
      </c>
      <c r="H212" s="920" t="n">
        <v>10.33</v>
      </c>
      <c r="I212" s="913" t="n">
        <v>10.27</v>
      </c>
    </row>
    <row r="213" customFormat="false" ht="13" hidden="false" customHeight="false" outlineLevel="0" collapsed="false">
      <c r="C213" s="912" t="s">
        <v>536</v>
      </c>
      <c r="D213" s="913" t="s">
        <v>1059</v>
      </c>
      <c r="F213" s="912" t="s">
        <v>1362</v>
      </c>
      <c r="G213" s="920" t="n">
        <v>10.42</v>
      </c>
      <c r="H213" s="920" t="n">
        <v>10.33</v>
      </c>
      <c r="I213" s="913" t="n">
        <v>10.27</v>
      </c>
    </row>
    <row r="214" customFormat="false" ht="13" hidden="false" customHeight="false" outlineLevel="0" collapsed="false">
      <c r="C214" s="912" t="s">
        <v>536</v>
      </c>
      <c r="D214" s="913" t="s">
        <v>1061</v>
      </c>
      <c r="F214" s="912" t="s">
        <v>1048</v>
      </c>
      <c r="G214" s="920" t="n">
        <v>10.42</v>
      </c>
      <c r="H214" s="920" t="n">
        <v>10.33</v>
      </c>
      <c r="I214" s="913" t="n">
        <v>10.27</v>
      </c>
    </row>
    <row r="215" customFormat="false" ht="13" hidden="false" customHeight="false" outlineLevel="0" collapsed="false">
      <c r="C215" s="912" t="s">
        <v>536</v>
      </c>
      <c r="D215" s="913" t="s">
        <v>1063</v>
      </c>
      <c r="F215" s="912" t="s">
        <v>1373</v>
      </c>
      <c r="G215" s="920" t="n">
        <v>10.42</v>
      </c>
      <c r="H215" s="920" t="n">
        <v>10.33</v>
      </c>
      <c r="I215" s="913" t="n">
        <v>10.27</v>
      </c>
    </row>
    <row r="216" customFormat="false" ht="13" hidden="false" customHeight="false" outlineLevel="0" collapsed="false">
      <c r="C216" s="912" t="s">
        <v>536</v>
      </c>
      <c r="D216" s="913" t="s">
        <v>1065</v>
      </c>
      <c r="F216" s="912" t="s">
        <v>1377</v>
      </c>
      <c r="G216" s="920" t="n">
        <v>10.42</v>
      </c>
      <c r="H216" s="920" t="n">
        <v>10.33</v>
      </c>
      <c r="I216" s="913" t="n">
        <v>10.27</v>
      </c>
    </row>
    <row r="217" customFormat="false" ht="13" hidden="false" customHeight="false" outlineLevel="0" collapsed="false">
      <c r="C217" s="912" t="s">
        <v>536</v>
      </c>
      <c r="D217" s="913" t="s">
        <v>1067</v>
      </c>
      <c r="F217" s="912" t="s">
        <v>1054</v>
      </c>
      <c r="G217" s="920" t="n">
        <v>10.42</v>
      </c>
      <c r="H217" s="920" t="n">
        <v>10.33</v>
      </c>
      <c r="I217" s="913" t="n">
        <v>10.27</v>
      </c>
    </row>
    <row r="218" customFormat="false" ht="13" hidden="false" customHeight="false" outlineLevel="0" collapsed="false">
      <c r="C218" s="912" t="s">
        <v>536</v>
      </c>
      <c r="D218" s="913" t="s">
        <v>1069</v>
      </c>
      <c r="F218" s="912" t="s">
        <v>1056</v>
      </c>
      <c r="G218" s="920" t="n">
        <v>10.42</v>
      </c>
      <c r="H218" s="920" t="n">
        <v>10.33</v>
      </c>
      <c r="I218" s="913" t="n">
        <v>10.27</v>
      </c>
    </row>
    <row r="219" customFormat="false" ht="13" hidden="false" customHeight="false" outlineLevel="0" collapsed="false">
      <c r="C219" s="912" t="s">
        <v>536</v>
      </c>
      <c r="D219" s="913" t="s">
        <v>1071</v>
      </c>
      <c r="F219" s="912" t="s">
        <v>1058</v>
      </c>
      <c r="G219" s="920" t="n">
        <v>10.42</v>
      </c>
      <c r="H219" s="920" t="n">
        <v>10.33</v>
      </c>
      <c r="I219" s="913" t="n">
        <v>10.27</v>
      </c>
    </row>
    <row r="220" customFormat="false" ht="13" hidden="false" customHeight="false" outlineLevel="0" collapsed="false">
      <c r="C220" s="912" t="s">
        <v>536</v>
      </c>
      <c r="D220" s="913" t="s">
        <v>1073</v>
      </c>
      <c r="F220" s="912" t="s">
        <v>1060</v>
      </c>
      <c r="G220" s="920" t="n">
        <v>10.42</v>
      </c>
      <c r="H220" s="920" t="n">
        <v>10.33</v>
      </c>
      <c r="I220" s="913" t="n">
        <v>10.27</v>
      </c>
    </row>
    <row r="221" customFormat="false" ht="13" hidden="false" customHeight="false" outlineLevel="0" collapsed="false">
      <c r="C221" s="912" t="s">
        <v>536</v>
      </c>
      <c r="D221" s="913" t="s">
        <v>1075</v>
      </c>
      <c r="F221" s="912" t="s">
        <v>1062</v>
      </c>
      <c r="G221" s="920" t="n">
        <v>10.42</v>
      </c>
      <c r="H221" s="920" t="n">
        <v>10.33</v>
      </c>
      <c r="I221" s="913" t="n">
        <v>10.27</v>
      </c>
    </row>
    <row r="222" customFormat="false" ht="13" hidden="false" customHeight="false" outlineLevel="0" collapsed="false">
      <c r="C222" s="912" t="s">
        <v>536</v>
      </c>
      <c r="D222" s="913" t="s">
        <v>1077</v>
      </c>
      <c r="F222" s="912" t="s">
        <v>1064</v>
      </c>
      <c r="G222" s="920" t="n">
        <v>10.42</v>
      </c>
      <c r="H222" s="920" t="n">
        <v>10.33</v>
      </c>
      <c r="I222" s="913" t="n">
        <v>10.27</v>
      </c>
    </row>
    <row r="223" customFormat="false" ht="13" hidden="false" customHeight="false" outlineLevel="0" collapsed="false">
      <c r="C223" s="912" t="s">
        <v>536</v>
      </c>
      <c r="D223" s="913" t="s">
        <v>1079</v>
      </c>
      <c r="F223" s="912" t="s">
        <v>1066</v>
      </c>
      <c r="G223" s="920" t="n">
        <v>10.42</v>
      </c>
      <c r="H223" s="920" t="n">
        <v>10.33</v>
      </c>
      <c r="I223" s="913" t="n">
        <v>10.27</v>
      </c>
    </row>
    <row r="224" customFormat="false" ht="13" hidden="false" customHeight="false" outlineLevel="0" collapsed="false">
      <c r="C224" s="912" t="s">
        <v>536</v>
      </c>
      <c r="D224" s="913" t="s">
        <v>1081</v>
      </c>
      <c r="F224" s="912" t="s">
        <v>1068</v>
      </c>
      <c r="G224" s="920" t="n">
        <v>10.42</v>
      </c>
      <c r="H224" s="920" t="n">
        <v>10.33</v>
      </c>
      <c r="I224" s="913" t="n">
        <v>10.27</v>
      </c>
    </row>
    <row r="225" customFormat="false" ht="13" hidden="false" customHeight="false" outlineLevel="0" collapsed="false">
      <c r="C225" s="912" t="s">
        <v>536</v>
      </c>
      <c r="D225" s="913" t="s">
        <v>2379</v>
      </c>
      <c r="F225" s="912" t="s">
        <v>1070</v>
      </c>
      <c r="G225" s="920" t="n">
        <v>10.42</v>
      </c>
      <c r="H225" s="920" t="n">
        <v>10.33</v>
      </c>
      <c r="I225" s="913" t="n">
        <v>10.27</v>
      </c>
    </row>
    <row r="226" customFormat="false" ht="13" hidden="false" customHeight="false" outlineLevel="0" collapsed="false">
      <c r="C226" s="912" t="s">
        <v>536</v>
      </c>
      <c r="D226" s="913" t="s">
        <v>1085</v>
      </c>
      <c r="F226" s="912" t="s">
        <v>1072</v>
      </c>
      <c r="G226" s="920" t="n">
        <v>10.42</v>
      </c>
      <c r="H226" s="920" t="n">
        <v>10.33</v>
      </c>
      <c r="I226" s="913" t="n">
        <v>10.27</v>
      </c>
    </row>
    <row r="227" customFormat="false" ht="13" hidden="false" customHeight="false" outlineLevel="0" collapsed="false">
      <c r="C227" s="912" t="s">
        <v>536</v>
      </c>
      <c r="D227" s="913" t="s">
        <v>1087</v>
      </c>
      <c r="F227" s="912" t="s">
        <v>1074</v>
      </c>
      <c r="G227" s="920" t="n">
        <v>10.42</v>
      </c>
      <c r="H227" s="920" t="n">
        <v>10.33</v>
      </c>
      <c r="I227" s="913" t="n">
        <v>10.27</v>
      </c>
    </row>
    <row r="228" customFormat="false" ht="13" hidden="false" customHeight="false" outlineLevel="0" collapsed="false">
      <c r="C228" s="912" t="s">
        <v>543</v>
      </c>
      <c r="D228" s="913" t="s">
        <v>1089</v>
      </c>
      <c r="F228" s="912" t="s">
        <v>1076</v>
      </c>
      <c r="G228" s="920" t="n">
        <v>10.42</v>
      </c>
      <c r="H228" s="920" t="n">
        <v>10.33</v>
      </c>
      <c r="I228" s="913" t="n">
        <v>10.27</v>
      </c>
    </row>
    <row r="229" customFormat="false" ht="13" hidden="false" customHeight="false" outlineLevel="0" collapsed="false">
      <c r="C229" s="912" t="s">
        <v>543</v>
      </c>
      <c r="D229" s="913" t="s">
        <v>1091</v>
      </c>
      <c r="F229" s="912" t="s">
        <v>1078</v>
      </c>
      <c r="G229" s="920" t="n">
        <v>10.42</v>
      </c>
      <c r="H229" s="920" t="n">
        <v>10.33</v>
      </c>
      <c r="I229" s="913" t="n">
        <v>10.27</v>
      </c>
    </row>
    <row r="230" customFormat="false" ht="13" hidden="false" customHeight="false" outlineLevel="0" collapsed="false">
      <c r="C230" s="912" t="s">
        <v>543</v>
      </c>
      <c r="D230" s="913" t="s">
        <v>1093</v>
      </c>
      <c r="F230" s="912" t="s">
        <v>1080</v>
      </c>
      <c r="G230" s="920" t="n">
        <v>10.42</v>
      </c>
      <c r="H230" s="920" t="n">
        <v>10.33</v>
      </c>
      <c r="I230" s="913" t="n">
        <v>10.27</v>
      </c>
    </row>
    <row r="231" customFormat="false" ht="13" hidden="false" customHeight="false" outlineLevel="0" collapsed="false">
      <c r="C231" s="912" t="s">
        <v>543</v>
      </c>
      <c r="D231" s="913" t="s">
        <v>1095</v>
      </c>
      <c r="F231" s="912" t="s">
        <v>1082</v>
      </c>
      <c r="G231" s="920" t="n">
        <v>10.42</v>
      </c>
      <c r="H231" s="920" t="n">
        <v>10.33</v>
      </c>
      <c r="I231" s="913" t="n">
        <v>10.27</v>
      </c>
    </row>
    <row r="232" customFormat="false" ht="13" hidden="false" customHeight="false" outlineLevel="0" collapsed="false">
      <c r="C232" s="912" t="s">
        <v>543</v>
      </c>
      <c r="D232" s="913" t="s">
        <v>1097</v>
      </c>
      <c r="F232" s="912" t="s">
        <v>1084</v>
      </c>
      <c r="G232" s="920" t="n">
        <v>10.42</v>
      </c>
      <c r="H232" s="920" t="n">
        <v>10.33</v>
      </c>
      <c r="I232" s="913" t="n">
        <v>10.27</v>
      </c>
    </row>
    <row r="233" customFormat="false" ht="13" hidden="false" customHeight="false" outlineLevel="0" collapsed="false">
      <c r="C233" s="912" t="s">
        <v>543</v>
      </c>
      <c r="D233" s="913" t="s">
        <v>1099</v>
      </c>
      <c r="F233" s="912" t="s">
        <v>1086</v>
      </c>
      <c r="G233" s="920" t="n">
        <v>10.42</v>
      </c>
      <c r="H233" s="920" t="n">
        <v>10.33</v>
      </c>
      <c r="I233" s="913" t="n">
        <v>10.27</v>
      </c>
    </row>
    <row r="234" customFormat="false" ht="13" hidden="false" customHeight="false" outlineLevel="0" collapsed="false">
      <c r="C234" s="912" t="s">
        <v>543</v>
      </c>
      <c r="D234" s="913" t="s">
        <v>1101</v>
      </c>
      <c r="F234" s="912" t="s">
        <v>1088</v>
      </c>
      <c r="G234" s="920" t="n">
        <v>10.42</v>
      </c>
      <c r="H234" s="920" t="n">
        <v>10.33</v>
      </c>
      <c r="I234" s="913" t="n">
        <v>10.27</v>
      </c>
    </row>
    <row r="235" customFormat="false" ht="13" hidden="false" customHeight="false" outlineLevel="0" collapsed="false">
      <c r="C235" s="912" t="s">
        <v>543</v>
      </c>
      <c r="D235" s="913" t="s">
        <v>1103</v>
      </c>
      <c r="F235" s="912" t="s">
        <v>1090</v>
      </c>
      <c r="G235" s="920" t="n">
        <v>10.42</v>
      </c>
      <c r="H235" s="920" t="n">
        <v>10.33</v>
      </c>
      <c r="I235" s="913" t="n">
        <v>10.27</v>
      </c>
    </row>
    <row r="236" customFormat="false" ht="13" hidden="false" customHeight="false" outlineLevel="0" collapsed="false">
      <c r="C236" s="912" t="s">
        <v>543</v>
      </c>
      <c r="D236" s="913" t="s">
        <v>1105</v>
      </c>
      <c r="F236" s="912" t="s">
        <v>1092</v>
      </c>
      <c r="G236" s="920" t="n">
        <v>10.42</v>
      </c>
      <c r="H236" s="920" t="n">
        <v>10.33</v>
      </c>
      <c r="I236" s="913" t="n">
        <v>10.27</v>
      </c>
    </row>
    <row r="237" customFormat="false" ht="13" hidden="false" customHeight="false" outlineLevel="0" collapsed="false">
      <c r="C237" s="912" t="s">
        <v>543</v>
      </c>
      <c r="D237" s="913" t="s">
        <v>1107</v>
      </c>
      <c r="F237" s="912" t="s">
        <v>1094</v>
      </c>
      <c r="G237" s="920" t="n">
        <v>10.42</v>
      </c>
      <c r="H237" s="920" t="n">
        <v>10.33</v>
      </c>
      <c r="I237" s="913" t="n">
        <v>10.27</v>
      </c>
    </row>
    <row r="238" customFormat="false" ht="13" hidden="false" customHeight="false" outlineLevel="0" collapsed="false">
      <c r="C238" s="912" t="s">
        <v>543</v>
      </c>
      <c r="D238" s="913" t="s">
        <v>1109</v>
      </c>
      <c r="F238" s="912" t="s">
        <v>1096</v>
      </c>
      <c r="G238" s="920" t="n">
        <v>10.42</v>
      </c>
      <c r="H238" s="920" t="n">
        <v>10.33</v>
      </c>
      <c r="I238" s="913" t="n">
        <v>10.27</v>
      </c>
    </row>
    <row r="239" customFormat="false" ht="13" hidden="false" customHeight="false" outlineLevel="0" collapsed="false">
      <c r="C239" s="912" t="s">
        <v>543</v>
      </c>
      <c r="D239" s="913" t="s">
        <v>1111</v>
      </c>
      <c r="F239" s="912" t="s">
        <v>1423</v>
      </c>
      <c r="G239" s="920" t="n">
        <v>10.42</v>
      </c>
      <c r="H239" s="920" t="n">
        <v>10.33</v>
      </c>
      <c r="I239" s="913" t="n">
        <v>10.27</v>
      </c>
    </row>
    <row r="240" customFormat="false" ht="13" hidden="false" customHeight="false" outlineLevel="0" collapsed="false">
      <c r="C240" s="912" t="s">
        <v>543</v>
      </c>
      <c r="D240" s="913" t="s">
        <v>1113</v>
      </c>
      <c r="F240" s="912" t="s">
        <v>1098</v>
      </c>
      <c r="G240" s="920" t="n">
        <v>10.42</v>
      </c>
      <c r="H240" s="920" t="n">
        <v>10.33</v>
      </c>
      <c r="I240" s="913" t="n">
        <v>10.27</v>
      </c>
    </row>
    <row r="241" customFormat="false" ht="13" hidden="false" customHeight="false" outlineLevel="0" collapsed="false">
      <c r="C241" s="912" t="s">
        <v>543</v>
      </c>
      <c r="D241" s="913" t="s">
        <v>1115</v>
      </c>
      <c r="F241" s="912" t="s">
        <v>1102</v>
      </c>
      <c r="G241" s="920" t="n">
        <v>10.42</v>
      </c>
      <c r="H241" s="920" t="n">
        <v>10.33</v>
      </c>
      <c r="I241" s="913" t="n">
        <v>10.27</v>
      </c>
    </row>
    <row r="242" customFormat="false" ht="13" hidden="false" customHeight="false" outlineLevel="0" collapsed="false">
      <c r="C242" s="912" t="s">
        <v>543</v>
      </c>
      <c r="D242" s="913" t="s">
        <v>1117</v>
      </c>
      <c r="F242" s="912" t="s">
        <v>1104</v>
      </c>
      <c r="G242" s="920" t="n">
        <v>10.42</v>
      </c>
      <c r="H242" s="920" t="n">
        <v>10.33</v>
      </c>
      <c r="I242" s="913" t="n">
        <v>10.27</v>
      </c>
    </row>
    <row r="243" customFormat="false" ht="13" hidden="false" customHeight="false" outlineLevel="0" collapsed="false">
      <c r="C243" s="912" t="s">
        <v>543</v>
      </c>
      <c r="D243" s="913" t="s">
        <v>1119</v>
      </c>
      <c r="F243" s="912" t="s">
        <v>1106</v>
      </c>
      <c r="G243" s="920" t="n">
        <v>10.42</v>
      </c>
      <c r="H243" s="920" t="n">
        <v>10.33</v>
      </c>
      <c r="I243" s="913" t="n">
        <v>10.27</v>
      </c>
    </row>
    <row r="244" customFormat="false" ht="13" hidden="false" customHeight="false" outlineLevel="0" collapsed="false">
      <c r="C244" s="912" t="s">
        <v>543</v>
      </c>
      <c r="D244" s="913" t="s">
        <v>1121</v>
      </c>
      <c r="F244" s="912" t="s">
        <v>1425</v>
      </c>
      <c r="G244" s="920" t="n">
        <v>10.42</v>
      </c>
      <c r="H244" s="920" t="n">
        <v>10.33</v>
      </c>
      <c r="I244" s="913" t="n">
        <v>10.27</v>
      </c>
    </row>
    <row r="245" customFormat="false" ht="13" hidden="false" customHeight="false" outlineLevel="0" collapsed="false">
      <c r="C245" s="912" t="s">
        <v>543</v>
      </c>
      <c r="D245" s="913" t="s">
        <v>1123</v>
      </c>
      <c r="F245" s="912" t="s">
        <v>1108</v>
      </c>
      <c r="G245" s="920" t="n">
        <v>10.42</v>
      </c>
      <c r="H245" s="920" t="n">
        <v>10.33</v>
      </c>
      <c r="I245" s="913" t="n">
        <v>10.27</v>
      </c>
    </row>
    <row r="246" customFormat="false" ht="13" hidden="false" customHeight="false" outlineLevel="0" collapsed="false">
      <c r="C246" s="912" t="s">
        <v>543</v>
      </c>
      <c r="D246" s="913" t="s">
        <v>1125</v>
      </c>
      <c r="F246" s="912" t="s">
        <v>1110</v>
      </c>
      <c r="G246" s="920" t="n">
        <v>10.42</v>
      </c>
      <c r="H246" s="920" t="n">
        <v>10.33</v>
      </c>
      <c r="I246" s="913" t="n">
        <v>10.27</v>
      </c>
    </row>
    <row r="247" customFormat="false" ht="13" hidden="false" customHeight="false" outlineLevel="0" collapsed="false">
      <c r="C247" s="912" t="s">
        <v>543</v>
      </c>
      <c r="D247" s="913" t="s">
        <v>1127</v>
      </c>
      <c r="F247" s="912" t="s">
        <v>1112</v>
      </c>
      <c r="G247" s="920" t="n">
        <v>10.42</v>
      </c>
      <c r="H247" s="920" t="n">
        <v>10.33</v>
      </c>
      <c r="I247" s="913" t="n">
        <v>10.27</v>
      </c>
    </row>
    <row r="248" customFormat="false" ht="13" hidden="false" customHeight="false" outlineLevel="0" collapsed="false">
      <c r="C248" s="912" t="s">
        <v>543</v>
      </c>
      <c r="D248" s="913" t="s">
        <v>1129</v>
      </c>
      <c r="F248" s="912" t="s">
        <v>1114</v>
      </c>
      <c r="G248" s="920" t="n">
        <v>10.42</v>
      </c>
      <c r="H248" s="920" t="n">
        <v>10.33</v>
      </c>
      <c r="I248" s="913" t="n">
        <v>10.27</v>
      </c>
    </row>
    <row r="249" customFormat="false" ht="13" hidden="false" customHeight="false" outlineLevel="0" collapsed="false">
      <c r="C249" s="912" t="s">
        <v>543</v>
      </c>
      <c r="D249" s="913" t="s">
        <v>1131</v>
      </c>
      <c r="F249" s="912" t="s">
        <v>1116</v>
      </c>
      <c r="G249" s="920" t="n">
        <v>10.42</v>
      </c>
      <c r="H249" s="920" t="n">
        <v>10.33</v>
      </c>
      <c r="I249" s="913" t="n">
        <v>10.27</v>
      </c>
    </row>
    <row r="250" customFormat="false" ht="13" hidden="false" customHeight="false" outlineLevel="0" collapsed="false">
      <c r="C250" s="912" t="s">
        <v>543</v>
      </c>
      <c r="D250" s="913" t="s">
        <v>1133</v>
      </c>
      <c r="F250" s="912" t="s">
        <v>1118</v>
      </c>
      <c r="G250" s="920" t="n">
        <v>10.42</v>
      </c>
      <c r="H250" s="920" t="n">
        <v>10.33</v>
      </c>
      <c r="I250" s="913" t="n">
        <v>10.27</v>
      </c>
    </row>
    <row r="251" customFormat="false" ht="13" hidden="false" customHeight="false" outlineLevel="0" collapsed="false">
      <c r="C251" s="912" t="s">
        <v>543</v>
      </c>
      <c r="D251" s="913" t="s">
        <v>1135</v>
      </c>
      <c r="F251" s="912" t="s">
        <v>1120</v>
      </c>
      <c r="G251" s="920" t="n">
        <v>10.42</v>
      </c>
      <c r="H251" s="920" t="n">
        <v>10.33</v>
      </c>
      <c r="I251" s="913" t="n">
        <v>10.27</v>
      </c>
    </row>
    <row r="252" customFormat="false" ht="13" hidden="false" customHeight="false" outlineLevel="0" collapsed="false">
      <c r="C252" s="912" t="s">
        <v>543</v>
      </c>
      <c r="D252" s="913" t="s">
        <v>1137</v>
      </c>
      <c r="F252" s="912" t="s">
        <v>1122</v>
      </c>
      <c r="G252" s="920" t="n">
        <v>10.42</v>
      </c>
      <c r="H252" s="920" t="n">
        <v>10.33</v>
      </c>
      <c r="I252" s="913" t="n">
        <v>10.27</v>
      </c>
    </row>
    <row r="253" customFormat="false" ht="13" hidden="false" customHeight="false" outlineLevel="0" collapsed="false">
      <c r="C253" s="912" t="s">
        <v>543</v>
      </c>
      <c r="D253" s="913" t="s">
        <v>1139</v>
      </c>
      <c r="F253" s="912" t="s">
        <v>1124</v>
      </c>
      <c r="G253" s="920" t="n">
        <v>10.42</v>
      </c>
      <c r="H253" s="920" t="n">
        <v>10.33</v>
      </c>
      <c r="I253" s="913" t="n">
        <v>10.27</v>
      </c>
    </row>
    <row r="254" customFormat="false" ht="13" hidden="false" customHeight="false" outlineLevel="0" collapsed="false">
      <c r="C254" s="912" t="s">
        <v>543</v>
      </c>
      <c r="D254" s="913" t="s">
        <v>1141</v>
      </c>
      <c r="F254" s="912" t="s">
        <v>1126</v>
      </c>
      <c r="G254" s="920" t="n">
        <v>10.42</v>
      </c>
      <c r="H254" s="920" t="n">
        <v>10.33</v>
      </c>
      <c r="I254" s="913" t="n">
        <v>10.27</v>
      </c>
    </row>
    <row r="255" customFormat="false" ht="13" hidden="false" customHeight="false" outlineLevel="0" collapsed="false">
      <c r="C255" s="912" t="s">
        <v>543</v>
      </c>
      <c r="D255" s="913" t="s">
        <v>1143</v>
      </c>
      <c r="F255" s="912" t="s">
        <v>1128</v>
      </c>
      <c r="G255" s="920" t="n">
        <v>10.42</v>
      </c>
      <c r="H255" s="920" t="n">
        <v>10.33</v>
      </c>
      <c r="I255" s="913" t="n">
        <v>10.27</v>
      </c>
    </row>
    <row r="256" customFormat="false" ht="13" hidden="false" customHeight="false" outlineLevel="0" collapsed="false">
      <c r="C256" s="912" t="s">
        <v>543</v>
      </c>
      <c r="D256" s="913" t="s">
        <v>1145</v>
      </c>
      <c r="F256" s="912" t="s">
        <v>1130</v>
      </c>
      <c r="G256" s="920" t="n">
        <v>10.42</v>
      </c>
      <c r="H256" s="920" t="n">
        <v>10.33</v>
      </c>
      <c r="I256" s="913" t="n">
        <v>10.27</v>
      </c>
    </row>
    <row r="257" customFormat="false" ht="13" hidden="false" customHeight="false" outlineLevel="0" collapsed="false">
      <c r="C257" s="912" t="s">
        <v>543</v>
      </c>
      <c r="D257" s="913" t="s">
        <v>1147</v>
      </c>
      <c r="F257" s="912" t="s">
        <v>1132</v>
      </c>
      <c r="G257" s="920" t="n">
        <v>10.42</v>
      </c>
      <c r="H257" s="920" t="n">
        <v>10.33</v>
      </c>
      <c r="I257" s="913" t="n">
        <v>10.27</v>
      </c>
    </row>
    <row r="258" customFormat="false" ht="13" hidden="false" customHeight="false" outlineLevel="0" collapsed="false">
      <c r="C258" s="912" t="s">
        <v>543</v>
      </c>
      <c r="D258" s="913" t="s">
        <v>1149</v>
      </c>
      <c r="F258" s="912" t="s">
        <v>1134</v>
      </c>
      <c r="G258" s="920" t="n">
        <v>10.42</v>
      </c>
      <c r="H258" s="920" t="n">
        <v>10.33</v>
      </c>
      <c r="I258" s="913" t="n">
        <v>10.27</v>
      </c>
    </row>
    <row r="259" customFormat="false" ht="13" hidden="false" customHeight="false" outlineLevel="0" collapsed="false">
      <c r="C259" s="912" t="s">
        <v>543</v>
      </c>
      <c r="D259" s="913" t="s">
        <v>1151</v>
      </c>
      <c r="F259" s="912" t="s">
        <v>1136</v>
      </c>
      <c r="G259" s="920" t="n">
        <v>10.42</v>
      </c>
      <c r="H259" s="920" t="n">
        <v>10.33</v>
      </c>
      <c r="I259" s="913" t="n">
        <v>10.27</v>
      </c>
    </row>
    <row r="260" customFormat="false" ht="13" hidden="false" customHeight="false" outlineLevel="0" collapsed="false">
      <c r="C260" s="912" t="s">
        <v>543</v>
      </c>
      <c r="D260" s="913" t="s">
        <v>1153</v>
      </c>
      <c r="F260" s="912" t="s">
        <v>1138</v>
      </c>
      <c r="G260" s="920" t="n">
        <v>10.42</v>
      </c>
      <c r="H260" s="920" t="n">
        <v>10.33</v>
      </c>
      <c r="I260" s="913" t="n">
        <v>10.27</v>
      </c>
    </row>
    <row r="261" customFormat="false" ht="13" hidden="false" customHeight="false" outlineLevel="0" collapsed="false">
      <c r="C261" s="912" t="s">
        <v>547</v>
      </c>
      <c r="D261" s="913" t="s">
        <v>905</v>
      </c>
      <c r="F261" s="912" t="s">
        <v>1140</v>
      </c>
      <c r="G261" s="920" t="n">
        <v>10.42</v>
      </c>
      <c r="H261" s="920" t="n">
        <v>10.33</v>
      </c>
      <c r="I261" s="913" t="n">
        <v>10.27</v>
      </c>
    </row>
    <row r="262" customFormat="false" ht="13" hidden="false" customHeight="false" outlineLevel="0" collapsed="false">
      <c r="C262" s="912" t="s">
        <v>547</v>
      </c>
      <c r="D262" s="913" t="s">
        <v>1156</v>
      </c>
      <c r="F262" s="912" t="s">
        <v>1142</v>
      </c>
      <c r="G262" s="920" t="n">
        <v>10.42</v>
      </c>
      <c r="H262" s="920" t="n">
        <v>10.33</v>
      </c>
      <c r="I262" s="913" t="n">
        <v>10.27</v>
      </c>
    </row>
    <row r="263" customFormat="false" ht="13" hidden="false" customHeight="false" outlineLevel="0" collapsed="false">
      <c r="C263" s="912" t="s">
        <v>547</v>
      </c>
      <c r="D263" s="913" t="s">
        <v>1158</v>
      </c>
      <c r="F263" s="912" t="s">
        <v>1144</v>
      </c>
      <c r="G263" s="920" t="n">
        <v>10.42</v>
      </c>
      <c r="H263" s="920" t="n">
        <v>10.33</v>
      </c>
      <c r="I263" s="913" t="n">
        <v>10.27</v>
      </c>
    </row>
    <row r="264" customFormat="false" ht="13" hidden="false" customHeight="false" outlineLevel="0" collapsed="false">
      <c r="C264" s="912" t="s">
        <v>547</v>
      </c>
      <c r="D264" s="913" t="s">
        <v>1160</v>
      </c>
      <c r="F264" s="912" t="s">
        <v>1146</v>
      </c>
      <c r="G264" s="920" t="n">
        <v>10.42</v>
      </c>
      <c r="H264" s="920" t="n">
        <v>10.33</v>
      </c>
      <c r="I264" s="913" t="n">
        <v>10.27</v>
      </c>
    </row>
    <row r="265" customFormat="false" ht="13" hidden="false" customHeight="false" outlineLevel="0" collapsed="false">
      <c r="C265" s="912" t="s">
        <v>547</v>
      </c>
      <c r="D265" s="913" t="s">
        <v>1162</v>
      </c>
      <c r="F265" s="912" t="s">
        <v>1148</v>
      </c>
      <c r="G265" s="920" t="n">
        <v>10.42</v>
      </c>
      <c r="H265" s="920" t="n">
        <v>10.33</v>
      </c>
      <c r="I265" s="913" t="n">
        <v>10.27</v>
      </c>
    </row>
    <row r="266" customFormat="false" ht="13" hidden="false" customHeight="false" outlineLevel="0" collapsed="false">
      <c r="C266" s="912" t="s">
        <v>547</v>
      </c>
      <c r="D266" s="913" t="s">
        <v>1164</v>
      </c>
      <c r="F266" s="912" t="s">
        <v>2380</v>
      </c>
      <c r="G266" s="920" t="n">
        <v>10.42</v>
      </c>
      <c r="H266" s="920" t="n">
        <v>10.33</v>
      </c>
      <c r="I266" s="913" t="n">
        <v>10.27</v>
      </c>
    </row>
    <row r="267" customFormat="false" ht="13" hidden="false" customHeight="false" outlineLevel="0" collapsed="false">
      <c r="C267" s="912" t="s">
        <v>547</v>
      </c>
      <c r="D267" s="913" t="s">
        <v>1166</v>
      </c>
      <c r="F267" s="912" t="s">
        <v>1152</v>
      </c>
      <c r="G267" s="920" t="n">
        <v>10.42</v>
      </c>
      <c r="H267" s="920" t="n">
        <v>10.33</v>
      </c>
      <c r="I267" s="913" t="n">
        <v>10.27</v>
      </c>
    </row>
    <row r="268" customFormat="false" ht="13" hidden="false" customHeight="false" outlineLevel="0" collapsed="false">
      <c r="C268" s="912" t="s">
        <v>547</v>
      </c>
      <c r="D268" s="913" t="s">
        <v>907</v>
      </c>
      <c r="F268" s="912" t="s">
        <v>1154</v>
      </c>
      <c r="G268" s="920" t="n">
        <v>10.42</v>
      </c>
      <c r="H268" s="920" t="n">
        <v>10.33</v>
      </c>
      <c r="I268" s="913" t="n">
        <v>10.27</v>
      </c>
    </row>
    <row r="269" customFormat="false" ht="13" hidden="false" customHeight="false" outlineLevel="0" collapsed="false">
      <c r="C269" s="912" t="s">
        <v>547</v>
      </c>
      <c r="D269" s="913" t="s">
        <v>1169</v>
      </c>
      <c r="F269" s="912" t="s">
        <v>1155</v>
      </c>
      <c r="G269" s="920" t="n">
        <v>10.42</v>
      </c>
      <c r="H269" s="920" t="n">
        <v>10.33</v>
      </c>
      <c r="I269" s="913" t="n">
        <v>10.27</v>
      </c>
    </row>
    <row r="270" customFormat="false" ht="13" hidden="false" customHeight="false" outlineLevel="0" collapsed="false">
      <c r="C270" s="912" t="s">
        <v>547</v>
      </c>
      <c r="D270" s="913" t="s">
        <v>1171</v>
      </c>
      <c r="F270" s="912" t="s">
        <v>1157</v>
      </c>
      <c r="G270" s="920" t="n">
        <v>10.42</v>
      </c>
      <c r="H270" s="920" t="n">
        <v>10.33</v>
      </c>
      <c r="I270" s="913" t="n">
        <v>10.27</v>
      </c>
    </row>
    <row r="271" customFormat="false" ht="13" hidden="false" customHeight="false" outlineLevel="0" collapsed="false">
      <c r="C271" s="912" t="s">
        <v>547</v>
      </c>
      <c r="D271" s="913" t="s">
        <v>1173</v>
      </c>
      <c r="F271" s="912" t="s">
        <v>1159</v>
      </c>
      <c r="G271" s="920" t="n">
        <v>10.42</v>
      </c>
      <c r="H271" s="920" t="n">
        <v>10.33</v>
      </c>
      <c r="I271" s="913" t="n">
        <v>10.27</v>
      </c>
    </row>
    <row r="272" customFormat="false" ht="13" hidden="false" customHeight="false" outlineLevel="0" collapsed="false">
      <c r="C272" s="912" t="s">
        <v>547</v>
      </c>
      <c r="D272" s="913" t="s">
        <v>1175</v>
      </c>
      <c r="F272" s="912" t="s">
        <v>1163</v>
      </c>
      <c r="G272" s="920" t="n">
        <v>10.42</v>
      </c>
      <c r="H272" s="920" t="n">
        <v>10.33</v>
      </c>
      <c r="I272" s="913" t="n">
        <v>10.27</v>
      </c>
    </row>
    <row r="273" customFormat="false" ht="13" hidden="false" customHeight="false" outlineLevel="0" collapsed="false">
      <c r="C273" s="912" t="s">
        <v>547</v>
      </c>
      <c r="D273" s="913" t="s">
        <v>1177</v>
      </c>
      <c r="F273" s="912" t="s">
        <v>1165</v>
      </c>
      <c r="G273" s="920" t="n">
        <v>10.42</v>
      </c>
      <c r="H273" s="920" t="n">
        <v>10.33</v>
      </c>
      <c r="I273" s="913" t="n">
        <v>10.27</v>
      </c>
    </row>
    <row r="274" customFormat="false" ht="13" hidden="false" customHeight="false" outlineLevel="0" collapsed="false">
      <c r="C274" s="912" t="s">
        <v>547</v>
      </c>
      <c r="D274" s="913" t="s">
        <v>1179</v>
      </c>
      <c r="F274" s="912" t="s">
        <v>1167</v>
      </c>
      <c r="G274" s="920" t="n">
        <v>10.42</v>
      </c>
      <c r="H274" s="920" t="n">
        <v>10.33</v>
      </c>
      <c r="I274" s="913" t="n">
        <v>10.27</v>
      </c>
    </row>
    <row r="275" customFormat="false" ht="13" hidden="false" customHeight="false" outlineLevel="0" collapsed="false">
      <c r="C275" s="912" t="s">
        <v>547</v>
      </c>
      <c r="D275" s="913" t="s">
        <v>1181</v>
      </c>
      <c r="F275" s="912" t="s">
        <v>1168</v>
      </c>
      <c r="G275" s="920" t="n">
        <v>10.42</v>
      </c>
      <c r="H275" s="920" t="n">
        <v>10.33</v>
      </c>
      <c r="I275" s="913" t="n">
        <v>10.27</v>
      </c>
    </row>
    <row r="276" customFormat="false" ht="13" hidden="false" customHeight="false" outlineLevel="0" collapsed="false">
      <c r="C276" s="912" t="s">
        <v>547</v>
      </c>
      <c r="D276" s="913" t="s">
        <v>1183</v>
      </c>
      <c r="F276" s="912" t="s">
        <v>1170</v>
      </c>
      <c r="G276" s="920" t="n">
        <v>10.42</v>
      </c>
      <c r="H276" s="920" t="n">
        <v>10.33</v>
      </c>
      <c r="I276" s="913" t="n">
        <v>10.27</v>
      </c>
    </row>
    <row r="277" customFormat="false" ht="13" hidden="false" customHeight="false" outlineLevel="0" collapsed="false">
      <c r="C277" s="912" t="s">
        <v>547</v>
      </c>
      <c r="D277" s="913" t="s">
        <v>1185</v>
      </c>
      <c r="F277" s="912" t="s">
        <v>1172</v>
      </c>
      <c r="G277" s="920" t="n">
        <v>10.42</v>
      </c>
      <c r="H277" s="920" t="n">
        <v>10.33</v>
      </c>
      <c r="I277" s="913" t="n">
        <v>10.27</v>
      </c>
    </row>
    <row r="278" customFormat="false" ht="13" hidden="false" customHeight="false" outlineLevel="0" collapsed="false">
      <c r="C278" s="912" t="s">
        <v>547</v>
      </c>
      <c r="D278" s="913" t="s">
        <v>1187</v>
      </c>
      <c r="F278" s="912" t="s">
        <v>1174</v>
      </c>
      <c r="G278" s="920" t="n">
        <v>10.42</v>
      </c>
      <c r="H278" s="920" t="n">
        <v>10.33</v>
      </c>
      <c r="I278" s="913" t="n">
        <v>10.27</v>
      </c>
    </row>
    <row r="279" customFormat="false" ht="13" hidden="false" customHeight="false" outlineLevel="0" collapsed="false">
      <c r="C279" s="912" t="s">
        <v>547</v>
      </c>
      <c r="D279" s="913" t="s">
        <v>1189</v>
      </c>
      <c r="F279" s="912" t="s">
        <v>1176</v>
      </c>
      <c r="G279" s="920" t="n">
        <v>10.42</v>
      </c>
      <c r="H279" s="920" t="n">
        <v>10.33</v>
      </c>
      <c r="I279" s="913" t="n">
        <v>10.27</v>
      </c>
    </row>
    <row r="280" customFormat="false" ht="13" hidden="false" customHeight="false" outlineLevel="0" collapsed="false">
      <c r="C280" s="912" t="s">
        <v>547</v>
      </c>
      <c r="D280" s="913" t="s">
        <v>1191</v>
      </c>
      <c r="F280" s="912" t="s">
        <v>1178</v>
      </c>
      <c r="G280" s="920" t="n">
        <v>10.42</v>
      </c>
      <c r="H280" s="920" t="n">
        <v>10.33</v>
      </c>
      <c r="I280" s="913" t="n">
        <v>10.27</v>
      </c>
    </row>
    <row r="281" customFormat="false" ht="13" hidden="false" customHeight="false" outlineLevel="0" collapsed="false">
      <c r="C281" s="912" t="s">
        <v>547</v>
      </c>
      <c r="D281" s="913" t="s">
        <v>1193</v>
      </c>
      <c r="F281" s="912" t="s">
        <v>1180</v>
      </c>
      <c r="G281" s="920" t="n">
        <v>10.42</v>
      </c>
      <c r="H281" s="920" t="n">
        <v>10.33</v>
      </c>
      <c r="I281" s="913" t="n">
        <v>10.27</v>
      </c>
    </row>
    <row r="282" customFormat="false" ht="13" hidden="false" customHeight="false" outlineLevel="0" collapsed="false">
      <c r="C282" s="912" t="s">
        <v>547</v>
      </c>
      <c r="D282" s="913" t="s">
        <v>1195</v>
      </c>
      <c r="F282" s="912" t="s">
        <v>527</v>
      </c>
      <c r="G282" s="920" t="n">
        <v>10.21</v>
      </c>
      <c r="H282" s="920" t="n">
        <v>10.17</v>
      </c>
      <c r="I282" s="913" t="n">
        <v>10.14</v>
      </c>
    </row>
    <row r="283" customFormat="false" ht="13" hidden="false" customHeight="false" outlineLevel="0" collapsed="false">
      <c r="C283" s="912" t="s">
        <v>547</v>
      </c>
      <c r="D283" s="913" t="s">
        <v>1197</v>
      </c>
      <c r="F283" s="912" t="s">
        <v>1184</v>
      </c>
      <c r="G283" s="920" t="n">
        <v>10.21</v>
      </c>
      <c r="H283" s="920" t="n">
        <v>10.17</v>
      </c>
      <c r="I283" s="913" t="n">
        <v>10.14</v>
      </c>
    </row>
    <row r="284" customFormat="false" ht="13" hidden="false" customHeight="false" outlineLevel="0" collapsed="false">
      <c r="C284" s="912" t="s">
        <v>547</v>
      </c>
      <c r="D284" s="913" t="s">
        <v>1199</v>
      </c>
      <c r="F284" s="912" t="s">
        <v>1186</v>
      </c>
      <c r="G284" s="920" t="n">
        <v>10.21</v>
      </c>
      <c r="H284" s="920" t="n">
        <v>10.17</v>
      </c>
      <c r="I284" s="913" t="n">
        <v>10.14</v>
      </c>
    </row>
    <row r="285" customFormat="false" ht="13" hidden="false" customHeight="false" outlineLevel="0" collapsed="false">
      <c r="C285" s="912" t="s">
        <v>547</v>
      </c>
      <c r="D285" s="913" t="s">
        <v>1201</v>
      </c>
      <c r="F285" s="912" t="s">
        <v>1188</v>
      </c>
      <c r="G285" s="920" t="n">
        <v>10.21</v>
      </c>
      <c r="H285" s="920" t="n">
        <v>10.17</v>
      </c>
      <c r="I285" s="913" t="n">
        <v>10.14</v>
      </c>
    </row>
    <row r="286" customFormat="false" ht="13" hidden="false" customHeight="false" outlineLevel="0" collapsed="false">
      <c r="C286" s="912" t="s">
        <v>547</v>
      </c>
      <c r="D286" s="913" t="s">
        <v>1203</v>
      </c>
      <c r="F286" s="912" t="s">
        <v>1190</v>
      </c>
      <c r="G286" s="920" t="n">
        <v>10.21</v>
      </c>
      <c r="H286" s="920" t="n">
        <v>10.17</v>
      </c>
      <c r="I286" s="913" t="n">
        <v>10.14</v>
      </c>
    </row>
    <row r="287" customFormat="false" ht="13" hidden="false" customHeight="false" outlineLevel="0" collapsed="false">
      <c r="C287" s="912" t="s">
        <v>547</v>
      </c>
      <c r="D287" s="913" t="s">
        <v>1205</v>
      </c>
      <c r="F287" s="912" t="s">
        <v>1192</v>
      </c>
      <c r="G287" s="920" t="n">
        <v>10.21</v>
      </c>
      <c r="H287" s="920" t="n">
        <v>10.17</v>
      </c>
      <c r="I287" s="913" t="n">
        <v>10.14</v>
      </c>
    </row>
    <row r="288" customFormat="false" ht="13" hidden="false" customHeight="false" outlineLevel="0" collapsed="false">
      <c r="C288" s="912" t="s">
        <v>547</v>
      </c>
      <c r="D288" s="913" t="s">
        <v>1207</v>
      </c>
      <c r="F288" s="912" t="s">
        <v>1194</v>
      </c>
      <c r="G288" s="920" t="n">
        <v>10.21</v>
      </c>
      <c r="H288" s="920" t="n">
        <v>10.17</v>
      </c>
      <c r="I288" s="913" t="n">
        <v>10.14</v>
      </c>
    </row>
    <row r="289" customFormat="false" ht="13" hidden="false" customHeight="false" outlineLevel="0" collapsed="false">
      <c r="C289" s="912" t="s">
        <v>547</v>
      </c>
      <c r="D289" s="913" t="s">
        <v>1209</v>
      </c>
      <c r="F289" s="912" t="s">
        <v>1196</v>
      </c>
      <c r="G289" s="920" t="n">
        <v>10.21</v>
      </c>
      <c r="H289" s="920" t="n">
        <v>10.17</v>
      </c>
      <c r="I289" s="913" t="n">
        <v>10.14</v>
      </c>
    </row>
    <row r="290" customFormat="false" ht="13" hidden="false" customHeight="false" outlineLevel="0" collapsed="false">
      <c r="C290" s="912" t="s">
        <v>547</v>
      </c>
      <c r="D290" s="913" t="s">
        <v>1211</v>
      </c>
      <c r="F290" s="912" t="s">
        <v>1198</v>
      </c>
      <c r="G290" s="920" t="n">
        <v>10.21</v>
      </c>
      <c r="H290" s="920" t="n">
        <v>10.17</v>
      </c>
      <c r="I290" s="913" t="n">
        <v>10.14</v>
      </c>
    </row>
    <row r="291" customFormat="false" ht="13" hidden="false" customHeight="false" outlineLevel="0" collapsed="false">
      <c r="C291" s="912" t="s">
        <v>547</v>
      </c>
      <c r="D291" s="913" t="s">
        <v>1213</v>
      </c>
      <c r="F291" s="912" t="s">
        <v>1200</v>
      </c>
      <c r="G291" s="920" t="n">
        <v>10.21</v>
      </c>
      <c r="H291" s="920" t="n">
        <v>10.17</v>
      </c>
      <c r="I291" s="913" t="n">
        <v>10.14</v>
      </c>
    </row>
    <row r="292" customFormat="false" ht="13" hidden="false" customHeight="false" outlineLevel="0" collapsed="false">
      <c r="C292" s="912" t="s">
        <v>547</v>
      </c>
      <c r="D292" s="913" t="s">
        <v>1215</v>
      </c>
      <c r="F292" s="912" t="s">
        <v>1202</v>
      </c>
      <c r="G292" s="920" t="n">
        <v>10.21</v>
      </c>
      <c r="H292" s="920" t="n">
        <v>10.17</v>
      </c>
      <c r="I292" s="913" t="n">
        <v>10.14</v>
      </c>
    </row>
    <row r="293" customFormat="false" ht="13" hidden="false" customHeight="false" outlineLevel="0" collapsed="false">
      <c r="C293" s="912" t="s">
        <v>547</v>
      </c>
      <c r="D293" s="913" t="s">
        <v>1217</v>
      </c>
      <c r="F293" s="912" t="s">
        <v>1204</v>
      </c>
      <c r="G293" s="920" t="n">
        <v>10.21</v>
      </c>
      <c r="H293" s="920" t="n">
        <v>10.17</v>
      </c>
      <c r="I293" s="913" t="n">
        <v>10.14</v>
      </c>
    </row>
    <row r="294" customFormat="false" ht="13" hidden="false" customHeight="false" outlineLevel="0" collapsed="false">
      <c r="C294" s="912" t="s">
        <v>547</v>
      </c>
      <c r="D294" s="913" t="s">
        <v>1219</v>
      </c>
      <c r="F294" s="912" t="s">
        <v>1206</v>
      </c>
      <c r="G294" s="920" t="n">
        <v>10.21</v>
      </c>
      <c r="H294" s="920" t="n">
        <v>10.17</v>
      </c>
      <c r="I294" s="913" t="n">
        <v>10.14</v>
      </c>
    </row>
    <row r="295" customFormat="false" ht="13" hidden="false" customHeight="false" outlineLevel="0" collapsed="false">
      <c r="C295" s="912" t="s">
        <v>547</v>
      </c>
      <c r="D295" s="913" t="s">
        <v>1221</v>
      </c>
      <c r="F295" s="912" t="s">
        <v>1208</v>
      </c>
      <c r="G295" s="920" t="n">
        <v>10.21</v>
      </c>
      <c r="H295" s="920" t="n">
        <v>10.17</v>
      </c>
      <c r="I295" s="913" t="n">
        <v>10.14</v>
      </c>
    </row>
    <row r="296" customFormat="false" ht="13" hidden="false" customHeight="false" outlineLevel="0" collapsed="false">
      <c r="C296" s="912" t="s">
        <v>552</v>
      </c>
      <c r="D296" s="913" t="s">
        <v>1223</v>
      </c>
      <c r="F296" s="912" t="s">
        <v>1210</v>
      </c>
      <c r="G296" s="920" t="n">
        <v>10.21</v>
      </c>
      <c r="H296" s="920" t="n">
        <v>10.17</v>
      </c>
      <c r="I296" s="913" t="n">
        <v>10.14</v>
      </c>
    </row>
    <row r="297" customFormat="false" ht="13" hidden="false" customHeight="false" outlineLevel="0" collapsed="false">
      <c r="C297" s="912" t="s">
        <v>552</v>
      </c>
      <c r="D297" s="913" t="s">
        <v>1225</v>
      </c>
      <c r="F297" s="912" t="s">
        <v>1212</v>
      </c>
      <c r="G297" s="920" t="n">
        <v>10.21</v>
      </c>
      <c r="H297" s="920" t="n">
        <v>10.17</v>
      </c>
      <c r="I297" s="913" t="n">
        <v>10.14</v>
      </c>
    </row>
    <row r="298" customFormat="false" ht="13" hidden="false" customHeight="false" outlineLevel="0" collapsed="false">
      <c r="C298" s="912" t="s">
        <v>552</v>
      </c>
      <c r="D298" s="913" t="s">
        <v>1227</v>
      </c>
      <c r="F298" s="912" t="s">
        <v>1214</v>
      </c>
      <c r="G298" s="920" t="n">
        <v>10.21</v>
      </c>
      <c r="H298" s="920" t="n">
        <v>10.17</v>
      </c>
      <c r="I298" s="913" t="n">
        <v>10.14</v>
      </c>
    </row>
    <row r="299" customFormat="false" ht="13" hidden="false" customHeight="false" outlineLevel="0" collapsed="false">
      <c r="C299" s="912" t="s">
        <v>552</v>
      </c>
      <c r="D299" s="913" t="s">
        <v>1229</v>
      </c>
      <c r="F299" s="912" t="s">
        <v>1216</v>
      </c>
      <c r="G299" s="920" t="n">
        <v>10.21</v>
      </c>
      <c r="H299" s="920" t="n">
        <v>10.17</v>
      </c>
      <c r="I299" s="913" t="n">
        <v>10.14</v>
      </c>
    </row>
    <row r="300" customFormat="false" ht="13" hidden="false" customHeight="false" outlineLevel="0" collapsed="false">
      <c r="C300" s="912" t="s">
        <v>552</v>
      </c>
      <c r="D300" s="913" t="s">
        <v>1231</v>
      </c>
      <c r="F300" s="912" t="s">
        <v>1218</v>
      </c>
      <c r="G300" s="920" t="n">
        <v>10.21</v>
      </c>
      <c r="H300" s="920" t="n">
        <v>10.17</v>
      </c>
      <c r="I300" s="913" t="n">
        <v>10.14</v>
      </c>
    </row>
    <row r="301" customFormat="false" ht="13" hidden="false" customHeight="false" outlineLevel="0" collapsed="false">
      <c r="C301" s="912" t="s">
        <v>552</v>
      </c>
      <c r="D301" s="913" t="s">
        <v>1233</v>
      </c>
      <c r="F301" s="912" t="s">
        <v>1220</v>
      </c>
      <c r="G301" s="920" t="n">
        <v>10.21</v>
      </c>
      <c r="H301" s="920" t="n">
        <v>10.17</v>
      </c>
      <c r="I301" s="913" t="n">
        <v>10.14</v>
      </c>
    </row>
    <row r="302" customFormat="false" ht="13" hidden="false" customHeight="false" outlineLevel="0" collapsed="false">
      <c r="C302" s="912" t="s">
        <v>552</v>
      </c>
      <c r="D302" s="913" t="s">
        <v>1235</v>
      </c>
      <c r="F302" s="912" t="s">
        <v>1222</v>
      </c>
      <c r="G302" s="920" t="n">
        <v>10.21</v>
      </c>
      <c r="H302" s="920" t="n">
        <v>10.17</v>
      </c>
      <c r="I302" s="913" t="n">
        <v>10.14</v>
      </c>
    </row>
    <row r="303" customFormat="false" ht="13" hidden="false" customHeight="false" outlineLevel="0" collapsed="false">
      <c r="C303" s="912" t="s">
        <v>552</v>
      </c>
      <c r="D303" s="913" t="s">
        <v>1237</v>
      </c>
      <c r="F303" s="912" t="s">
        <v>1224</v>
      </c>
      <c r="G303" s="920" t="n">
        <v>10.21</v>
      </c>
      <c r="H303" s="920" t="n">
        <v>10.17</v>
      </c>
      <c r="I303" s="913" t="n">
        <v>10.14</v>
      </c>
    </row>
    <row r="304" customFormat="false" ht="13" hidden="false" customHeight="false" outlineLevel="0" collapsed="false">
      <c r="C304" s="912" t="s">
        <v>552</v>
      </c>
      <c r="D304" s="913" t="s">
        <v>1239</v>
      </c>
      <c r="F304" s="912" t="s">
        <v>1226</v>
      </c>
      <c r="G304" s="920" t="n">
        <v>10.21</v>
      </c>
      <c r="H304" s="920" t="n">
        <v>10.17</v>
      </c>
      <c r="I304" s="913" t="n">
        <v>10.14</v>
      </c>
    </row>
    <row r="305" customFormat="false" ht="13" hidden="false" customHeight="false" outlineLevel="0" collapsed="false">
      <c r="C305" s="912" t="s">
        <v>552</v>
      </c>
      <c r="D305" s="913" t="s">
        <v>1241</v>
      </c>
      <c r="F305" s="912" t="s">
        <v>1228</v>
      </c>
      <c r="G305" s="920" t="n">
        <v>10.21</v>
      </c>
      <c r="H305" s="920" t="n">
        <v>10.17</v>
      </c>
      <c r="I305" s="913" t="n">
        <v>10.14</v>
      </c>
    </row>
    <row r="306" customFormat="false" ht="13" hidden="false" customHeight="false" outlineLevel="0" collapsed="false">
      <c r="C306" s="912" t="s">
        <v>552</v>
      </c>
      <c r="D306" s="913" t="s">
        <v>1243</v>
      </c>
      <c r="F306" s="912" t="s">
        <v>917</v>
      </c>
      <c r="G306" s="920" t="n">
        <v>10.21</v>
      </c>
      <c r="H306" s="920" t="n">
        <v>10.17</v>
      </c>
      <c r="I306" s="913" t="n">
        <v>10.14</v>
      </c>
    </row>
    <row r="307" customFormat="false" ht="13" hidden="false" customHeight="false" outlineLevel="0" collapsed="false">
      <c r="C307" s="912" t="s">
        <v>552</v>
      </c>
      <c r="D307" s="913" t="s">
        <v>1245</v>
      </c>
      <c r="F307" s="912" t="s">
        <v>1230</v>
      </c>
      <c r="G307" s="920" t="n">
        <v>10.21</v>
      </c>
      <c r="H307" s="920" t="n">
        <v>10.17</v>
      </c>
      <c r="I307" s="913" t="n">
        <v>10.14</v>
      </c>
    </row>
    <row r="308" customFormat="false" ht="13" hidden="false" customHeight="false" outlineLevel="0" collapsed="false">
      <c r="C308" s="912" t="s">
        <v>552</v>
      </c>
      <c r="D308" s="913" t="s">
        <v>1247</v>
      </c>
      <c r="F308" s="912" t="s">
        <v>1232</v>
      </c>
      <c r="G308" s="920" t="n">
        <v>10.21</v>
      </c>
      <c r="H308" s="920" t="n">
        <v>10.17</v>
      </c>
      <c r="I308" s="913" t="n">
        <v>10.14</v>
      </c>
    </row>
    <row r="309" customFormat="false" ht="13" hidden="false" customHeight="false" outlineLevel="0" collapsed="false">
      <c r="C309" s="912" t="s">
        <v>552</v>
      </c>
      <c r="D309" s="913" t="s">
        <v>1249</v>
      </c>
      <c r="F309" s="912" t="s">
        <v>1234</v>
      </c>
      <c r="G309" s="920" t="n">
        <v>10.21</v>
      </c>
      <c r="H309" s="920" t="n">
        <v>10.17</v>
      </c>
      <c r="I309" s="913" t="n">
        <v>10.14</v>
      </c>
    </row>
    <row r="310" customFormat="false" ht="13" hidden="false" customHeight="false" outlineLevel="0" collapsed="false">
      <c r="C310" s="912" t="s">
        <v>552</v>
      </c>
      <c r="D310" s="913" t="s">
        <v>1251</v>
      </c>
      <c r="F310" s="912" t="s">
        <v>1236</v>
      </c>
      <c r="G310" s="920" t="n">
        <v>10.21</v>
      </c>
      <c r="H310" s="920" t="n">
        <v>10.17</v>
      </c>
      <c r="I310" s="913" t="n">
        <v>10.14</v>
      </c>
    </row>
    <row r="311" customFormat="false" ht="13" hidden="false" customHeight="false" outlineLevel="0" collapsed="false">
      <c r="C311" s="912" t="s">
        <v>552</v>
      </c>
      <c r="D311" s="913" t="s">
        <v>1253</v>
      </c>
      <c r="F311" s="912" t="s">
        <v>1238</v>
      </c>
      <c r="G311" s="920" t="n">
        <v>10.21</v>
      </c>
      <c r="H311" s="920" t="n">
        <v>10.17</v>
      </c>
      <c r="I311" s="913" t="n">
        <v>10.14</v>
      </c>
    </row>
    <row r="312" customFormat="false" ht="13" hidden="false" customHeight="false" outlineLevel="0" collapsed="false">
      <c r="C312" s="912" t="s">
        <v>552</v>
      </c>
      <c r="D312" s="913" t="s">
        <v>1255</v>
      </c>
      <c r="F312" s="912" t="s">
        <v>1521</v>
      </c>
      <c r="G312" s="920" t="n">
        <v>10.21</v>
      </c>
      <c r="H312" s="920" t="n">
        <v>10.17</v>
      </c>
      <c r="I312" s="913" t="n">
        <v>10.14</v>
      </c>
    </row>
    <row r="313" customFormat="false" ht="13" hidden="false" customHeight="false" outlineLevel="0" collapsed="false">
      <c r="C313" s="912" t="s">
        <v>552</v>
      </c>
      <c r="D313" s="913" t="s">
        <v>1257</v>
      </c>
      <c r="F313" s="912" t="s">
        <v>1522</v>
      </c>
      <c r="G313" s="920" t="n">
        <v>10.21</v>
      </c>
      <c r="H313" s="920" t="n">
        <v>10.17</v>
      </c>
      <c r="I313" s="913" t="n">
        <v>10.14</v>
      </c>
    </row>
    <row r="314" customFormat="false" ht="13" hidden="false" customHeight="false" outlineLevel="0" collapsed="false">
      <c r="C314" s="912" t="s">
        <v>552</v>
      </c>
      <c r="D314" s="913" t="s">
        <v>1259</v>
      </c>
      <c r="F314" s="912" t="s">
        <v>1240</v>
      </c>
      <c r="G314" s="920" t="n">
        <v>10.21</v>
      </c>
      <c r="H314" s="920" t="n">
        <v>10.17</v>
      </c>
      <c r="I314" s="913" t="n">
        <v>10.14</v>
      </c>
    </row>
    <row r="315" customFormat="false" ht="13" hidden="false" customHeight="false" outlineLevel="0" collapsed="false">
      <c r="C315" s="912" t="s">
        <v>552</v>
      </c>
      <c r="D315" s="913" t="s">
        <v>1261</v>
      </c>
      <c r="F315" s="912" t="s">
        <v>1242</v>
      </c>
      <c r="G315" s="920" t="n">
        <v>10.21</v>
      </c>
      <c r="H315" s="920" t="n">
        <v>10.17</v>
      </c>
      <c r="I315" s="913" t="n">
        <v>10.14</v>
      </c>
    </row>
    <row r="316" customFormat="false" ht="13" hidden="false" customHeight="false" outlineLevel="0" collapsed="false">
      <c r="C316" s="912" t="s">
        <v>552</v>
      </c>
      <c r="D316" s="913" t="s">
        <v>1263</v>
      </c>
      <c r="F316" s="912" t="s">
        <v>1244</v>
      </c>
      <c r="G316" s="920" t="n">
        <v>10.21</v>
      </c>
      <c r="H316" s="920" t="n">
        <v>10.17</v>
      </c>
      <c r="I316" s="913" t="n">
        <v>10.14</v>
      </c>
    </row>
    <row r="317" customFormat="false" ht="13" hidden="false" customHeight="false" outlineLevel="0" collapsed="false">
      <c r="C317" s="912" t="s">
        <v>552</v>
      </c>
      <c r="D317" s="913" t="s">
        <v>1265</v>
      </c>
      <c r="F317" s="912" t="s">
        <v>1246</v>
      </c>
      <c r="G317" s="920" t="n">
        <v>10.21</v>
      </c>
      <c r="H317" s="920" t="n">
        <v>10.17</v>
      </c>
      <c r="I317" s="913" t="n">
        <v>10.14</v>
      </c>
    </row>
    <row r="318" customFormat="false" ht="13" hidden="false" customHeight="false" outlineLevel="0" collapsed="false">
      <c r="C318" s="912" t="s">
        <v>552</v>
      </c>
      <c r="D318" s="913" t="s">
        <v>1267</v>
      </c>
      <c r="F318" s="912" t="s">
        <v>1248</v>
      </c>
      <c r="G318" s="920" t="n">
        <v>10.21</v>
      </c>
      <c r="H318" s="920" t="n">
        <v>10.17</v>
      </c>
      <c r="I318" s="913" t="n">
        <v>10.14</v>
      </c>
    </row>
    <row r="319" customFormat="false" ht="13" hidden="false" customHeight="false" outlineLevel="0" collapsed="false">
      <c r="C319" s="912" t="s">
        <v>552</v>
      </c>
      <c r="D319" s="913" t="s">
        <v>1269</v>
      </c>
      <c r="F319" s="912" t="s">
        <v>1250</v>
      </c>
      <c r="G319" s="920" t="n">
        <v>10.21</v>
      </c>
      <c r="H319" s="920" t="n">
        <v>10.17</v>
      </c>
      <c r="I319" s="913" t="n">
        <v>10.14</v>
      </c>
    </row>
    <row r="320" customFormat="false" ht="13" hidden="false" customHeight="false" outlineLevel="0" collapsed="false">
      <c r="C320" s="912" t="s">
        <v>552</v>
      </c>
      <c r="D320" s="913" t="s">
        <v>1271</v>
      </c>
      <c r="F320" s="912" t="s">
        <v>1252</v>
      </c>
      <c r="G320" s="920" t="n">
        <v>10.21</v>
      </c>
      <c r="H320" s="920" t="n">
        <v>10.17</v>
      </c>
      <c r="I320" s="913" t="n">
        <v>10.14</v>
      </c>
    </row>
    <row r="321" customFormat="false" ht="13" hidden="false" customHeight="false" outlineLevel="0" collapsed="false">
      <c r="C321" s="912" t="s">
        <v>558</v>
      </c>
      <c r="D321" s="913" t="s">
        <v>1273</v>
      </c>
      <c r="F321" s="912" t="s">
        <v>1254</v>
      </c>
      <c r="G321" s="920" t="n">
        <v>10.21</v>
      </c>
      <c r="H321" s="920" t="n">
        <v>10.17</v>
      </c>
      <c r="I321" s="913" t="n">
        <v>10.14</v>
      </c>
    </row>
    <row r="322" customFormat="false" ht="13" hidden="false" customHeight="false" outlineLevel="0" collapsed="false">
      <c r="C322" s="912" t="s">
        <v>558</v>
      </c>
      <c r="D322" s="913" t="s">
        <v>1275</v>
      </c>
      <c r="F322" s="912" t="s">
        <v>1256</v>
      </c>
      <c r="G322" s="920" t="n">
        <v>10.21</v>
      </c>
      <c r="H322" s="920" t="n">
        <v>10.17</v>
      </c>
      <c r="I322" s="913" t="n">
        <v>10.14</v>
      </c>
    </row>
    <row r="323" customFormat="false" ht="13" hidden="false" customHeight="false" outlineLevel="0" collapsed="false">
      <c r="C323" s="912" t="s">
        <v>558</v>
      </c>
      <c r="D323" s="913" t="s">
        <v>1277</v>
      </c>
      <c r="F323" s="912" t="s">
        <v>1258</v>
      </c>
      <c r="G323" s="920" t="n">
        <v>10.21</v>
      </c>
      <c r="H323" s="920" t="n">
        <v>10.17</v>
      </c>
      <c r="I323" s="913" t="n">
        <v>10.14</v>
      </c>
    </row>
    <row r="324" customFormat="false" ht="13" hidden="false" customHeight="false" outlineLevel="0" collapsed="false">
      <c r="C324" s="912" t="s">
        <v>558</v>
      </c>
      <c r="D324" s="913" t="s">
        <v>1279</v>
      </c>
      <c r="F324" s="912" t="s">
        <v>1260</v>
      </c>
      <c r="G324" s="920" t="n">
        <v>10.21</v>
      </c>
      <c r="H324" s="920" t="n">
        <v>10.17</v>
      </c>
      <c r="I324" s="913" t="n">
        <v>10.14</v>
      </c>
    </row>
    <row r="325" customFormat="false" ht="13" hidden="false" customHeight="false" outlineLevel="0" collapsed="false">
      <c r="C325" s="912" t="s">
        <v>558</v>
      </c>
      <c r="D325" s="913" t="s">
        <v>1281</v>
      </c>
      <c r="F325" s="912" t="s">
        <v>1264</v>
      </c>
      <c r="G325" s="920" t="n">
        <v>10.21</v>
      </c>
      <c r="H325" s="920" t="n">
        <v>10.17</v>
      </c>
      <c r="I325" s="913" t="n">
        <v>10.14</v>
      </c>
    </row>
    <row r="326" customFormat="false" ht="13" hidden="false" customHeight="false" outlineLevel="0" collapsed="false">
      <c r="C326" s="912" t="s">
        <v>558</v>
      </c>
      <c r="D326" s="913" t="s">
        <v>1283</v>
      </c>
      <c r="F326" s="912" t="s">
        <v>1266</v>
      </c>
      <c r="G326" s="920" t="n">
        <v>10.21</v>
      </c>
      <c r="H326" s="920" t="n">
        <v>10.17</v>
      </c>
      <c r="I326" s="913" t="n">
        <v>10.14</v>
      </c>
    </row>
    <row r="327" customFormat="false" ht="13" hidden="false" customHeight="false" outlineLevel="0" collapsed="false">
      <c r="C327" s="912" t="s">
        <v>558</v>
      </c>
      <c r="D327" s="913" t="s">
        <v>1285</v>
      </c>
      <c r="F327" s="912" t="s">
        <v>1268</v>
      </c>
      <c r="G327" s="920" t="n">
        <v>10.21</v>
      </c>
      <c r="H327" s="920" t="n">
        <v>10.17</v>
      </c>
      <c r="I327" s="913" t="n">
        <v>10.14</v>
      </c>
    </row>
    <row r="328" customFormat="false" ht="13" hidden="false" customHeight="false" outlineLevel="0" collapsed="false">
      <c r="C328" s="912" t="s">
        <v>558</v>
      </c>
      <c r="D328" s="913" t="s">
        <v>1287</v>
      </c>
      <c r="F328" s="912" t="s">
        <v>1270</v>
      </c>
      <c r="G328" s="920" t="n">
        <v>10.21</v>
      </c>
      <c r="H328" s="920" t="n">
        <v>10.17</v>
      </c>
      <c r="I328" s="913" t="n">
        <v>10.14</v>
      </c>
    </row>
    <row r="329" customFormat="false" ht="13" hidden="false" customHeight="false" outlineLevel="0" collapsed="false">
      <c r="C329" s="912" t="s">
        <v>558</v>
      </c>
      <c r="D329" s="913" t="s">
        <v>1289</v>
      </c>
      <c r="F329" s="912" t="s">
        <v>1272</v>
      </c>
      <c r="G329" s="920" t="n">
        <v>10.21</v>
      </c>
      <c r="H329" s="920" t="n">
        <v>10.17</v>
      </c>
      <c r="I329" s="913" t="n">
        <v>10.14</v>
      </c>
    </row>
    <row r="330" customFormat="false" ht="13" hidden="false" customHeight="false" outlineLevel="0" collapsed="false">
      <c r="C330" s="912" t="s">
        <v>558</v>
      </c>
      <c r="D330" s="913" t="s">
        <v>1291</v>
      </c>
      <c r="F330" s="912" t="s">
        <v>1274</v>
      </c>
      <c r="G330" s="920" t="n">
        <v>10.21</v>
      </c>
      <c r="H330" s="920" t="n">
        <v>10.17</v>
      </c>
      <c r="I330" s="913" t="n">
        <v>10.14</v>
      </c>
    </row>
    <row r="331" customFormat="false" ht="13" hidden="false" customHeight="false" outlineLevel="0" collapsed="false">
      <c r="C331" s="912" t="s">
        <v>558</v>
      </c>
      <c r="D331" s="913" t="s">
        <v>1293</v>
      </c>
      <c r="F331" s="912" t="s">
        <v>1276</v>
      </c>
      <c r="G331" s="920" t="n">
        <v>10.21</v>
      </c>
      <c r="H331" s="920" t="n">
        <v>10.17</v>
      </c>
      <c r="I331" s="913" t="n">
        <v>10.14</v>
      </c>
    </row>
    <row r="332" customFormat="false" ht="13" hidden="false" customHeight="false" outlineLevel="0" collapsed="false">
      <c r="C332" s="912" t="s">
        <v>558</v>
      </c>
      <c r="D332" s="913" t="s">
        <v>1295</v>
      </c>
      <c r="F332" s="912" t="s">
        <v>1278</v>
      </c>
      <c r="G332" s="920" t="n">
        <v>10.21</v>
      </c>
      <c r="H332" s="920" t="n">
        <v>10.17</v>
      </c>
      <c r="I332" s="913" t="n">
        <v>10.14</v>
      </c>
    </row>
    <row r="333" customFormat="false" ht="13" hidden="false" customHeight="false" outlineLevel="0" collapsed="false">
      <c r="C333" s="912" t="s">
        <v>558</v>
      </c>
      <c r="D333" s="913" t="s">
        <v>1297</v>
      </c>
      <c r="F333" s="912" t="s">
        <v>1280</v>
      </c>
      <c r="G333" s="920" t="n">
        <v>10.21</v>
      </c>
      <c r="H333" s="920" t="n">
        <v>10.17</v>
      </c>
      <c r="I333" s="913" t="n">
        <v>10.14</v>
      </c>
    </row>
    <row r="334" customFormat="false" ht="13" hidden="false" customHeight="false" outlineLevel="0" collapsed="false">
      <c r="C334" s="912" t="s">
        <v>558</v>
      </c>
      <c r="D334" s="913" t="s">
        <v>1299</v>
      </c>
      <c r="F334" s="912" t="s">
        <v>1585</v>
      </c>
      <c r="G334" s="920" t="n">
        <v>10.21</v>
      </c>
      <c r="H334" s="920" t="n">
        <v>10.17</v>
      </c>
      <c r="I334" s="913" t="n">
        <v>10.14</v>
      </c>
    </row>
    <row r="335" customFormat="false" ht="13" hidden="false" customHeight="false" outlineLevel="0" collapsed="false">
      <c r="C335" s="912" t="s">
        <v>558</v>
      </c>
      <c r="D335" s="913" t="s">
        <v>1301</v>
      </c>
      <c r="F335" s="912" t="s">
        <v>1282</v>
      </c>
      <c r="G335" s="920" t="n">
        <v>10.21</v>
      </c>
      <c r="H335" s="920" t="n">
        <v>10.17</v>
      </c>
      <c r="I335" s="913" t="n">
        <v>10.14</v>
      </c>
    </row>
    <row r="336" customFormat="false" ht="13" hidden="false" customHeight="false" outlineLevel="0" collapsed="false">
      <c r="C336" s="912" t="s">
        <v>558</v>
      </c>
      <c r="D336" s="913" t="s">
        <v>1303</v>
      </c>
      <c r="F336" s="912" t="s">
        <v>1284</v>
      </c>
      <c r="G336" s="920" t="n">
        <v>10.21</v>
      </c>
      <c r="H336" s="920" t="n">
        <v>10.17</v>
      </c>
      <c r="I336" s="913" t="n">
        <v>10.14</v>
      </c>
    </row>
    <row r="337" customFormat="false" ht="13" hidden="false" customHeight="false" outlineLevel="0" collapsed="false">
      <c r="C337" s="912" t="s">
        <v>558</v>
      </c>
      <c r="D337" s="913" t="s">
        <v>1305</v>
      </c>
      <c r="F337" s="912" t="s">
        <v>1286</v>
      </c>
      <c r="G337" s="920" t="n">
        <v>10.21</v>
      </c>
      <c r="H337" s="920" t="n">
        <v>10.17</v>
      </c>
      <c r="I337" s="913" t="n">
        <v>10.14</v>
      </c>
    </row>
    <row r="338" customFormat="false" ht="13" hidden="false" customHeight="false" outlineLevel="0" collapsed="false">
      <c r="C338" s="912" t="s">
        <v>558</v>
      </c>
      <c r="D338" s="913" t="s">
        <v>2381</v>
      </c>
      <c r="F338" s="912" t="s">
        <v>1288</v>
      </c>
      <c r="G338" s="920" t="n">
        <v>10.21</v>
      </c>
      <c r="H338" s="920" t="n">
        <v>10.17</v>
      </c>
      <c r="I338" s="913" t="n">
        <v>10.14</v>
      </c>
    </row>
    <row r="339" customFormat="false" ht="13" hidden="false" customHeight="false" outlineLevel="0" collapsed="false">
      <c r="C339" s="912" t="s">
        <v>558</v>
      </c>
      <c r="D339" s="913" t="s">
        <v>1309</v>
      </c>
      <c r="F339" s="912" t="s">
        <v>1290</v>
      </c>
      <c r="G339" s="920" t="n">
        <v>10.21</v>
      </c>
      <c r="H339" s="920" t="n">
        <v>10.17</v>
      </c>
      <c r="I339" s="913" t="n">
        <v>10.14</v>
      </c>
    </row>
    <row r="340" customFormat="false" ht="13" hidden="false" customHeight="false" outlineLevel="0" collapsed="false">
      <c r="C340" s="912" t="s">
        <v>558</v>
      </c>
      <c r="D340" s="913" t="s">
        <v>1311</v>
      </c>
      <c r="F340" s="912" t="s">
        <v>1292</v>
      </c>
      <c r="G340" s="920" t="n">
        <v>10.21</v>
      </c>
      <c r="H340" s="920" t="n">
        <v>10.17</v>
      </c>
      <c r="I340" s="913" t="n">
        <v>10.14</v>
      </c>
    </row>
    <row r="341" customFormat="false" ht="13" hidden="false" customHeight="false" outlineLevel="0" collapsed="false">
      <c r="C341" s="912" t="s">
        <v>558</v>
      </c>
      <c r="D341" s="913" t="s">
        <v>1313</v>
      </c>
      <c r="F341" s="912" t="s">
        <v>1294</v>
      </c>
      <c r="G341" s="920" t="n">
        <v>10.21</v>
      </c>
      <c r="H341" s="920" t="n">
        <v>10.17</v>
      </c>
      <c r="I341" s="913" t="n">
        <v>10.14</v>
      </c>
    </row>
    <row r="342" customFormat="false" ht="13" hidden="false" customHeight="false" outlineLevel="0" collapsed="false">
      <c r="C342" s="912" t="s">
        <v>558</v>
      </c>
      <c r="D342" s="913" t="s">
        <v>1315</v>
      </c>
      <c r="F342" s="912" t="s">
        <v>1296</v>
      </c>
      <c r="G342" s="920" t="n">
        <v>10.21</v>
      </c>
      <c r="H342" s="920" t="n">
        <v>10.17</v>
      </c>
      <c r="I342" s="913" t="n">
        <v>10.14</v>
      </c>
    </row>
    <row r="343" customFormat="false" ht="13" hidden="false" customHeight="false" outlineLevel="0" collapsed="false">
      <c r="C343" s="912" t="s">
        <v>558</v>
      </c>
      <c r="D343" s="913" t="s">
        <v>1317</v>
      </c>
      <c r="F343" s="912" t="s">
        <v>1671</v>
      </c>
      <c r="G343" s="920" t="n">
        <v>10.21</v>
      </c>
      <c r="H343" s="920" t="n">
        <v>10.17</v>
      </c>
      <c r="I343" s="913" t="n">
        <v>10.14</v>
      </c>
    </row>
    <row r="344" customFormat="false" ht="13" hidden="false" customHeight="false" outlineLevel="0" collapsed="false">
      <c r="C344" s="912" t="s">
        <v>558</v>
      </c>
      <c r="D344" s="913" t="s">
        <v>1319</v>
      </c>
      <c r="F344" s="912" t="s">
        <v>2382</v>
      </c>
      <c r="G344" s="920" t="n">
        <v>10.21</v>
      </c>
      <c r="H344" s="920" t="n">
        <v>10.17</v>
      </c>
      <c r="I344" s="913" t="n">
        <v>10.14</v>
      </c>
    </row>
    <row r="345" customFormat="false" ht="13" hidden="false" customHeight="false" outlineLevel="0" collapsed="false">
      <c r="C345" s="912" t="s">
        <v>558</v>
      </c>
      <c r="D345" s="913" t="s">
        <v>1321</v>
      </c>
      <c r="F345" s="912" t="s">
        <v>1298</v>
      </c>
      <c r="G345" s="920" t="n">
        <v>10.21</v>
      </c>
      <c r="H345" s="920" t="n">
        <v>10.17</v>
      </c>
      <c r="I345" s="913" t="n">
        <v>10.14</v>
      </c>
    </row>
    <row r="346" customFormat="false" ht="13" hidden="false" customHeight="false" outlineLevel="0" collapsed="false">
      <c r="C346" s="912" t="s">
        <v>558</v>
      </c>
      <c r="D346" s="913" t="s">
        <v>1323</v>
      </c>
      <c r="F346" s="912" t="s">
        <v>1300</v>
      </c>
      <c r="G346" s="920" t="n">
        <v>10.21</v>
      </c>
      <c r="H346" s="920" t="n">
        <v>10.17</v>
      </c>
      <c r="I346" s="913" t="n">
        <v>10.14</v>
      </c>
    </row>
    <row r="347" customFormat="false" ht="13" hidden="false" customHeight="false" outlineLevel="0" collapsed="false">
      <c r="C347" s="912" t="s">
        <v>558</v>
      </c>
      <c r="D347" s="913" t="s">
        <v>1325</v>
      </c>
      <c r="F347" s="912" t="s">
        <v>1302</v>
      </c>
      <c r="G347" s="920" t="n">
        <v>10.21</v>
      </c>
      <c r="H347" s="920" t="n">
        <v>10.17</v>
      </c>
      <c r="I347" s="913" t="n">
        <v>10.14</v>
      </c>
    </row>
    <row r="348" customFormat="false" ht="13" hidden="false" customHeight="false" outlineLevel="0" collapsed="false">
      <c r="C348" s="912" t="s">
        <v>558</v>
      </c>
      <c r="D348" s="913" t="s">
        <v>1327</v>
      </c>
      <c r="F348" s="912" t="s">
        <v>1304</v>
      </c>
      <c r="G348" s="920" t="n">
        <v>10.21</v>
      </c>
      <c r="H348" s="920" t="n">
        <v>10.17</v>
      </c>
      <c r="I348" s="913" t="n">
        <v>10.14</v>
      </c>
    </row>
    <row r="349" customFormat="false" ht="13" hidden="false" customHeight="false" outlineLevel="0" collapsed="false">
      <c r="C349" s="912" t="s">
        <v>558</v>
      </c>
      <c r="D349" s="913" t="s">
        <v>2383</v>
      </c>
      <c r="F349" s="912" t="s">
        <v>1306</v>
      </c>
      <c r="G349" s="920" t="n">
        <v>10.21</v>
      </c>
      <c r="H349" s="920" t="n">
        <v>10.17</v>
      </c>
      <c r="I349" s="913" t="n">
        <v>10.14</v>
      </c>
    </row>
    <row r="350" customFormat="false" ht="13" hidden="false" customHeight="false" outlineLevel="0" collapsed="false">
      <c r="C350" s="912" t="s">
        <v>558</v>
      </c>
      <c r="D350" s="913" t="s">
        <v>1331</v>
      </c>
      <c r="F350" s="912" t="s">
        <v>1769</v>
      </c>
      <c r="G350" s="920" t="n">
        <v>10.21</v>
      </c>
      <c r="H350" s="920" t="n">
        <v>10.17</v>
      </c>
      <c r="I350" s="913" t="n">
        <v>10.14</v>
      </c>
    </row>
    <row r="351" customFormat="false" ht="13" hidden="false" customHeight="false" outlineLevel="0" collapsed="false">
      <c r="C351" s="912" t="s">
        <v>558</v>
      </c>
      <c r="D351" s="913" t="s">
        <v>1333</v>
      </c>
      <c r="F351" s="912" t="s">
        <v>1308</v>
      </c>
      <c r="G351" s="920" t="n">
        <v>10.21</v>
      </c>
      <c r="H351" s="920" t="n">
        <v>10.17</v>
      </c>
      <c r="I351" s="913" t="n">
        <v>10.14</v>
      </c>
    </row>
    <row r="352" customFormat="false" ht="13" hidden="false" customHeight="false" outlineLevel="0" collapsed="false">
      <c r="C352" s="912" t="s">
        <v>558</v>
      </c>
      <c r="D352" s="913" t="s">
        <v>1335</v>
      </c>
      <c r="F352" s="912" t="s">
        <v>1310</v>
      </c>
      <c r="G352" s="920" t="n">
        <v>10.21</v>
      </c>
      <c r="H352" s="920" t="n">
        <v>10.17</v>
      </c>
      <c r="I352" s="913" t="n">
        <v>10.14</v>
      </c>
    </row>
    <row r="353" customFormat="false" ht="13" hidden="false" customHeight="false" outlineLevel="0" collapsed="false">
      <c r="C353" s="912" t="s">
        <v>558</v>
      </c>
      <c r="D353" s="913" t="s">
        <v>1337</v>
      </c>
      <c r="F353" s="912" t="s">
        <v>1312</v>
      </c>
      <c r="G353" s="920" t="n">
        <v>10.21</v>
      </c>
      <c r="H353" s="920" t="n">
        <v>10.17</v>
      </c>
      <c r="I353" s="913" t="n">
        <v>10.14</v>
      </c>
    </row>
    <row r="354" customFormat="false" ht="13" hidden="false" customHeight="false" outlineLevel="0" collapsed="false">
      <c r="C354" s="912" t="s">
        <v>558</v>
      </c>
      <c r="D354" s="913" t="s">
        <v>1339</v>
      </c>
      <c r="F354" s="912" t="s">
        <v>1314</v>
      </c>
      <c r="G354" s="920" t="n">
        <v>10.21</v>
      </c>
      <c r="H354" s="920" t="n">
        <v>10.17</v>
      </c>
      <c r="I354" s="913" t="n">
        <v>10.14</v>
      </c>
    </row>
    <row r="355" customFormat="false" ht="13" hidden="false" customHeight="false" outlineLevel="0" collapsed="false">
      <c r="C355" s="912" t="s">
        <v>558</v>
      </c>
      <c r="D355" s="913" t="s">
        <v>1340</v>
      </c>
      <c r="F355" s="912" t="s">
        <v>1316</v>
      </c>
      <c r="G355" s="920" t="n">
        <v>10.21</v>
      </c>
      <c r="H355" s="920" t="n">
        <v>10.17</v>
      </c>
      <c r="I355" s="913" t="n">
        <v>10.14</v>
      </c>
    </row>
    <row r="356" customFormat="false" ht="13" hidden="false" customHeight="false" outlineLevel="0" collapsed="false">
      <c r="C356" s="912" t="s">
        <v>563</v>
      </c>
      <c r="D356" s="913" t="s">
        <v>1342</v>
      </c>
      <c r="F356" s="912" t="s">
        <v>1318</v>
      </c>
      <c r="G356" s="920" t="n">
        <v>10.21</v>
      </c>
      <c r="H356" s="920" t="n">
        <v>10.17</v>
      </c>
      <c r="I356" s="913" t="n">
        <v>10.14</v>
      </c>
    </row>
    <row r="357" customFormat="false" ht="13" hidden="false" customHeight="false" outlineLevel="0" collapsed="false">
      <c r="C357" s="912" t="s">
        <v>563</v>
      </c>
      <c r="D357" s="913" t="s">
        <v>1344</v>
      </c>
      <c r="F357" s="912" t="s">
        <v>1320</v>
      </c>
      <c r="G357" s="920" t="n">
        <v>10.21</v>
      </c>
      <c r="H357" s="920" t="n">
        <v>10.17</v>
      </c>
      <c r="I357" s="913" t="n">
        <v>10.14</v>
      </c>
    </row>
    <row r="358" customFormat="false" ht="13" hidden="false" customHeight="false" outlineLevel="0" collapsed="false">
      <c r="C358" s="912" t="s">
        <v>563</v>
      </c>
      <c r="D358" s="913" t="s">
        <v>1346</v>
      </c>
      <c r="F358" s="912" t="s">
        <v>1322</v>
      </c>
      <c r="G358" s="920" t="n">
        <v>10.21</v>
      </c>
      <c r="H358" s="920" t="n">
        <v>10.17</v>
      </c>
      <c r="I358" s="913" t="n">
        <v>10.14</v>
      </c>
    </row>
    <row r="359" customFormat="false" ht="13" hidden="false" customHeight="false" outlineLevel="0" collapsed="false">
      <c r="C359" s="912" t="s">
        <v>563</v>
      </c>
      <c r="D359" s="913" t="s">
        <v>1347</v>
      </c>
      <c r="F359" s="912" t="s">
        <v>1324</v>
      </c>
      <c r="G359" s="920" t="n">
        <v>10.21</v>
      </c>
      <c r="H359" s="920" t="n">
        <v>10.17</v>
      </c>
      <c r="I359" s="913" t="n">
        <v>10.14</v>
      </c>
    </row>
    <row r="360" customFormat="false" ht="13" hidden="false" customHeight="false" outlineLevel="0" collapsed="false">
      <c r="C360" s="912" t="s">
        <v>563</v>
      </c>
      <c r="D360" s="913" t="s">
        <v>1349</v>
      </c>
      <c r="F360" s="912" t="s">
        <v>1326</v>
      </c>
      <c r="G360" s="920" t="n">
        <v>10.21</v>
      </c>
      <c r="H360" s="920" t="n">
        <v>10.17</v>
      </c>
      <c r="I360" s="913" t="n">
        <v>10.14</v>
      </c>
    </row>
    <row r="361" customFormat="false" ht="13" hidden="false" customHeight="false" outlineLevel="0" collapsed="false">
      <c r="C361" s="912" t="s">
        <v>563</v>
      </c>
      <c r="D361" s="913" t="s">
        <v>1351</v>
      </c>
      <c r="F361" s="912" t="s">
        <v>1328</v>
      </c>
      <c r="G361" s="920" t="n">
        <v>10.21</v>
      </c>
      <c r="H361" s="920" t="n">
        <v>10.17</v>
      </c>
      <c r="I361" s="913" t="n">
        <v>10.14</v>
      </c>
    </row>
    <row r="362" customFormat="false" ht="13" hidden="false" customHeight="false" outlineLevel="0" collapsed="false">
      <c r="C362" s="912" t="s">
        <v>563</v>
      </c>
      <c r="D362" s="913" t="s">
        <v>1353</v>
      </c>
      <c r="F362" s="912" t="s">
        <v>1330</v>
      </c>
      <c r="G362" s="920" t="n">
        <v>10.21</v>
      </c>
      <c r="H362" s="920" t="n">
        <v>10.17</v>
      </c>
      <c r="I362" s="913" t="n">
        <v>10.14</v>
      </c>
    </row>
    <row r="363" customFormat="false" ht="13" hidden="false" customHeight="false" outlineLevel="0" collapsed="false">
      <c r="C363" s="912" t="s">
        <v>563</v>
      </c>
      <c r="D363" s="913" t="s">
        <v>1355</v>
      </c>
      <c r="F363" s="912" t="s">
        <v>1332</v>
      </c>
      <c r="G363" s="920" t="n">
        <v>10.21</v>
      </c>
      <c r="H363" s="920" t="n">
        <v>10.17</v>
      </c>
      <c r="I363" s="913" t="n">
        <v>10.14</v>
      </c>
    </row>
    <row r="364" customFormat="false" ht="13" hidden="false" customHeight="false" outlineLevel="0" collapsed="false">
      <c r="C364" s="912" t="s">
        <v>563</v>
      </c>
      <c r="D364" s="913" t="s">
        <v>1357</v>
      </c>
      <c r="F364" s="912" t="s">
        <v>1334</v>
      </c>
      <c r="G364" s="920" t="n">
        <v>10.21</v>
      </c>
      <c r="H364" s="920" t="n">
        <v>10.17</v>
      </c>
      <c r="I364" s="913" t="n">
        <v>10.14</v>
      </c>
    </row>
    <row r="365" customFormat="false" ht="13" hidden="false" customHeight="false" outlineLevel="0" collapsed="false">
      <c r="C365" s="912" t="s">
        <v>563</v>
      </c>
      <c r="D365" s="913" t="s">
        <v>1359</v>
      </c>
      <c r="F365" s="912" t="s">
        <v>1336</v>
      </c>
      <c r="G365" s="920" t="n">
        <v>10.21</v>
      </c>
      <c r="H365" s="920" t="n">
        <v>10.17</v>
      </c>
      <c r="I365" s="913" t="n">
        <v>10.14</v>
      </c>
    </row>
    <row r="366" customFormat="false" ht="13" hidden="false" customHeight="false" outlineLevel="0" collapsed="false">
      <c r="C366" s="912" t="s">
        <v>563</v>
      </c>
      <c r="D366" s="913" t="s">
        <v>1361</v>
      </c>
      <c r="F366" s="912" t="s">
        <v>1338</v>
      </c>
      <c r="G366" s="920" t="n">
        <v>10.21</v>
      </c>
      <c r="H366" s="920" t="n">
        <v>10.17</v>
      </c>
      <c r="I366" s="913" t="n">
        <v>10.14</v>
      </c>
    </row>
    <row r="367" customFormat="false" ht="13" hidden="false" customHeight="false" outlineLevel="0" collapsed="false">
      <c r="C367" s="912" t="s">
        <v>563</v>
      </c>
      <c r="D367" s="913" t="s">
        <v>667</v>
      </c>
      <c r="F367" s="912" t="s">
        <v>2384</v>
      </c>
      <c r="G367" s="920" t="n">
        <v>10.21</v>
      </c>
      <c r="H367" s="920" t="n">
        <v>10.17</v>
      </c>
      <c r="I367" s="913" t="n">
        <v>10.14</v>
      </c>
    </row>
    <row r="368" customFormat="false" ht="13" hidden="false" customHeight="false" outlineLevel="0" collapsed="false">
      <c r="C368" s="912" t="s">
        <v>563</v>
      </c>
      <c r="D368" s="913" t="s">
        <v>1364</v>
      </c>
      <c r="F368" s="912" t="s">
        <v>1341</v>
      </c>
      <c r="G368" s="920" t="n">
        <v>10.21</v>
      </c>
      <c r="H368" s="920" t="n">
        <v>10.17</v>
      </c>
      <c r="I368" s="913" t="n">
        <v>10.14</v>
      </c>
    </row>
    <row r="369" customFormat="false" ht="13" hidden="false" customHeight="false" outlineLevel="0" collapsed="false">
      <c r="C369" s="912" t="s">
        <v>563</v>
      </c>
      <c r="D369" s="913" t="s">
        <v>1366</v>
      </c>
      <c r="F369" s="912" t="s">
        <v>1343</v>
      </c>
      <c r="G369" s="920" t="n">
        <v>10.21</v>
      </c>
      <c r="H369" s="920" t="n">
        <v>10.17</v>
      </c>
      <c r="I369" s="913" t="n">
        <v>10.14</v>
      </c>
    </row>
    <row r="370" customFormat="false" ht="13" hidden="false" customHeight="false" outlineLevel="0" collapsed="false">
      <c r="C370" s="912" t="s">
        <v>563</v>
      </c>
      <c r="D370" s="913" t="s">
        <v>1368</v>
      </c>
      <c r="F370" s="912" t="s">
        <v>1345</v>
      </c>
      <c r="G370" s="920" t="n">
        <v>10.21</v>
      </c>
      <c r="H370" s="920" t="n">
        <v>10.17</v>
      </c>
      <c r="I370" s="913" t="n">
        <v>10.14</v>
      </c>
    </row>
    <row r="371" customFormat="false" ht="13" hidden="false" customHeight="false" outlineLevel="0" collapsed="false">
      <c r="C371" s="912" t="s">
        <v>563</v>
      </c>
      <c r="D371" s="913" t="s">
        <v>1370</v>
      </c>
      <c r="F371" s="912" t="s">
        <v>2385</v>
      </c>
      <c r="G371" s="920" t="n">
        <v>10.21</v>
      </c>
      <c r="H371" s="920" t="n">
        <v>10.17</v>
      </c>
      <c r="I371" s="913" t="n">
        <v>10.14</v>
      </c>
    </row>
    <row r="372" customFormat="false" ht="13" hidden="false" customHeight="false" outlineLevel="0" collapsed="false">
      <c r="C372" s="912" t="s">
        <v>563</v>
      </c>
      <c r="D372" s="913" t="s">
        <v>1372</v>
      </c>
      <c r="F372" s="912" t="s">
        <v>1348</v>
      </c>
      <c r="G372" s="920" t="n">
        <v>10.21</v>
      </c>
      <c r="H372" s="920" t="n">
        <v>10.17</v>
      </c>
      <c r="I372" s="913" t="n">
        <v>10.14</v>
      </c>
    </row>
    <row r="373" customFormat="false" ht="13" hidden="false" customHeight="false" outlineLevel="0" collapsed="false">
      <c r="C373" s="912" t="s">
        <v>563</v>
      </c>
      <c r="D373" s="913" t="s">
        <v>1374</v>
      </c>
      <c r="F373" s="912" t="s">
        <v>1352</v>
      </c>
      <c r="G373" s="920" t="n">
        <v>10.21</v>
      </c>
      <c r="H373" s="920" t="n">
        <v>10.17</v>
      </c>
      <c r="I373" s="913" t="n">
        <v>10.14</v>
      </c>
    </row>
    <row r="374" customFormat="false" ht="13" hidden="false" customHeight="false" outlineLevel="0" collapsed="false">
      <c r="C374" s="912" t="s">
        <v>563</v>
      </c>
      <c r="D374" s="913" t="s">
        <v>1376</v>
      </c>
      <c r="F374" s="912" t="s">
        <v>1354</v>
      </c>
      <c r="G374" s="920" t="n">
        <v>10.21</v>
      </c>
      <c r="H374" s="920" t="n">
        <v>10.17</v>
      </c>
      <c r="I374" s="913" t="n">
        <v>10.14</v>
      </c>
    </row>
    <row r="375" customFormat="false" ht="13" hidden="false" customHeight="false" outlineLevel="0" collapsed="false">
      <c r="C375" s="912" t="s">
        <v>563</v>
      </c>
      <c r="D375" s="913" t="s">
        <v>1378</v>
      </c>
      <c r="F375" s="912" t="s">
        <v>1356</v>
      </c>
      <c r="G375" s="920" t="n">
        <v>10.21</v>
      </c>
      <c r="H375" s="920" t="n">
        <v>10.17</v>
      </c>
      <c r="I375" s="913" t="n">
        <v>10.14</v>
      </c>
    </row>
    <row r="376" customFormat="false" ht="13" hidden="false" customHeight="false" outlineLevel="0" collapsed="false">
      <c r="C376" s="912" t="s">
        <v>563</v>
      </c>
      <c r="D376" s="913" t="s">
        <v>1380</v>
      </c>
      <c r="F376" s="912" t="s">
        <v>1360</v>
      </c>
      <c r="G376" s="920" t="n">
        <v>10.21</v>
      </c>
      <c r="H376" s="920" t="n">
        <v>10.17</v>
      </c>
      <c r="I376" s="913" t="n">
        <v>10.14</v>
      </c>
    </row>
    <row r="377" customFormat="false" ht="13" hidden="false" customHeight="false" outlineLevel="0" collapsed="false">
      <c r="C377" s="912" t="s">
        <v>563</v>
      </c>
      <c r="D377" s="913" t="s">
        <v>1382</v>
      </c>
      <c r="F377" s="912" t="s">
        <v>1363</v>
      </c>
      <c r="G377" s="920" t="n">
        <v>10.21</v>
      </c>
      <c r="H377" s="920" t="n">
        <v>10.17</v>
      </c>
      <c r="I377" s="913" t="n">
        <v>10.14</v>
      </c>
    </row>
    <row r="378" customFormat="false" ht="13" hidden="false" customHeight="false" outlineLevel="0" collapsed="false">
      <c r="C378" s="912" t="s">
        <v>563</v>
      </c>
      <c r="D378" s="913" t="s">
        <v>1384</v>
      </c>
      <c r="F378" s="912" t="s">
        <v>1365</v>
      </c>
      <c r="G378" s="920" t="n">
        <v>10.21</v>
      </c>
      <c r="H378" s="920" t="n">
        <v>10.17</v>
      </c>
      <c r="I378" s="913" t="n">
        <v>10.14</v>
      </c>
    </row>
    <row r="379" customFormat="false" ht="13" hidden="false" customHeight="false" outlineLevel="0" collapsed="false">
      <c r="C379" s="912" t="s">
        <v>563</v>
      </c>
      <c r="D379" s="913" t="s">
        <v>1386</v>
      </c>
      <c r="F379" s="912" t="s">
        <v>1367</v>
      </c>
      <c r="G379" s="920" t="n">
        <v>10.21</v>
      </c>
      <c r="H379" s="920" t="n">
        <v>10.17</v>
      </c>
      <c r="I379" s="913" t="n">
        <v>10.14</v>
      </c>
    </row>
    <row r="380" customFormat="false" ht="13" hidden="false" customHeight="false" outlineLevel="0" collapsed="false">
      <c r="C380" s="912" t="s">
        <v>563</v>
      </c>
      <c r="D380" s="913" t="s">
        <v>1388</v>
      </c>
      <c r="F380" s="912" t="s">
        <v>1369</v>
      </c>
      <c r="G380" s="920" t="n">
        <v>10.21</v>
      </c>
      <c r="H380" s="920" t="n">
        <v>10.17</v>
      </c>
      <c r="I380" s="913" t="n">
        <v>10.14</v>
      </c>
    </row>
    <row r="381" customFormat="false" ht="13" hidden="false" customHeight="false" outlineLevel="0" collapsed="false">
      <c r="C381" s="912" t="s">
        <v>563</v>
      </c>
      <c r="D381" s="913" t="s">
        <v>1390</v>
      </c>
      <c r="F381" s="912" t="s">
        <v>1371</v>
      </c>
      <c r="G381" s="920" t="n">
        <v>10.21</v>
      </c>
      <c r="H381" s="920" t="n">
        <v>10.17</v>
      </c>
      <c r="I381" s="913" t="n">
        <v>10.14</v>
      </c>
    </row>
    <row r="382" customFormat="false" ht="13" hidden="false" customHeight="false" outlineLevel="0" collapsed="false">
      <c r="C382" s="912" t="s">
        <v>563</v>
      </c>
      <c r="D382" s="913" t="s">
        <v>1392</v>
      </c>
      <c r="F382" s="912" t="s">
        <v>1375</v>
      </c>
      <c r="G382" s="920" t="n">
        <v>10.21</v>
      </c>
      <c r="H382" s="920" t="n">
        <v>10.17</v>
      </c>
      <c r="I382" s="913" t="n">
        <v>10.14</v>
      </c>
    </row>
    <row r="383" customFormat="false" ht="13" hidden="false" customHeight="false" outlineLevel="0" collapsed="false">
      <c r="C383" s="912" t="s">
        <v>563</v>
      </c>
      <c r="D383" s="913" t="s">
        <v>1394</v>
      </c>
      <c r="F383" s="912" t="s">
        <v>1379</v>
      </c>
      <c r="G383" s="920" t="n">
        <v>10.21</v>
      </c>
      <c r="H383" s="920" t="n">
        <v>10.17</v>
      </c>
      <c r="I383" s="913" t="n">
        <v>10.14</v>
      </c>
    </row>
    <row r="384" customFormat="false" ht="13" hidden="false" customHeight="false" outlineLevel="0" collapsed="false">
      <c r="C384" s="912" t="s">
        <v>563</v>
      </c>
      <c r="D384" s="913" t="s">
        <v>1396</v>
      </c>
      <c r="F384" s="912" t="s">
        <v>1381</v>
      </c>
      <c r="G384" s="920" t="n">
        <v>10.21</v>
      </c>
      <c r="H384" s="920" t="n">
        <v>10.17</v>
      </c>
      <c r="I384" s="913" t="n">
        <v>10.14</v>
      </c>
    </row>
    <row r="385" customFormat="false" ht="13" hidden="false" customHeight="false" outlineLevel="0" collapsed="false">
      <c r="C385" s="912" t="s">
        <v>563</v>
      </c>
      <c r="D385" s="913" t="s">
        <v>1398</v>
      </c>
      <c r="F385" s="912" t="s">
        <v>1383</v>
      </c>
      <c r="G385" s="920" t="n">
        <v>10.21</v>
      </c>
      <c r="H385" s="920" t="n">
        <v>10.17</v>
      </c>
      <c r="I385" s="913" t="n">
        <v>10.14</v>
      </c>
    </row>
    <row r="386" customFormat="false" ht="13" hidden="false" customHeight="false" outlineLevel="0" collapsed="false">
      <c r="C386" s="912" t="s">
        <v>563</v>
      </c>
      <c r="D386" s="913" t="s">
        <v>1400</v>
      </c>
      <c r="F386" s="912" t="s">
        <v>1385</v>
      </c>
      <c r="G386" s="920" t="n">
        <v>10.21</v>
      </c>
      <c r="H386" s="920" t="n">
        <v>10.17</v>
      </c>
      <c r="I386" s="913" t="n">
        <v>10.14</v>
      </c>
    </row>
    <row r="387" customFormat="false" ht="13" hidden="false" customHeight="false" outlineLevel="0" collapsed="false">
      <c r="C387" s="912" t="s">
        <v>563</v>
      </c>
      <c r="D387" s="913" t="s">
        <v>1313</v>
      </c>
      <c r="F387" s="912" t="s">
        <v>1387</v>
      </c>
      <c r="G387" s="920" t="n">
        <v>10.21</v>
      </c>
      <c r="H387" s="920" t="n">
        <v>10.17</v>
      </c>
      <c r="I387" s="913" t="n">
        <v>10.14</v>
      </c>
    </row>
    <row r="388" customFormat="false" ht="13" hidden="false" customHeight="false" outlineLevel="0" collapsed="false">
      <c r="C388" s="912" t="s">
        <v>563</v>
      </c>
      <c r="D388" s="913" t="s">
        <v>1403</v>
      </c>
      <c r="F388" s="912" t="s">
        <v>1814</v>
      </c>
      <c r="G388" s="920" t="n">
        <v>10.21</v>
      </c>
      <c r="H388" s="920" t="n">
        <v>10.17</v>
      </c>
      <c r="I388" s="913" t="n">
        <v>10.14</v>
      </c>
    </row>
    <row r="389" customFormat="false" ht="13" hidden="false" customHeight="false" outlineLevel="0" collapsed="false">
      <c r="C389" s="912" t="s">
        <v>563</v>
      </c>
      <c r="D389" s="913" t="s">
        <v>1405</v>
      </c>
      <c r="F389" s="912" t="s">
        <v>1389</v>
      </c>
      <c r="G389" s="920" t="n">
        <v>10.21</v>
      </c>
      <c r="H389" s="920" t="n">
        <v>10.17</v>
      </c>
      <c r="I389" s="913" t="n">
        <v>10.14</v>
      </c>
    </row>
    <row r="390" customFormat="false" ht="13" hidden="false" customHeight="false" outlineLevel="0" collapsed="false">
      <c r="C390" s="912" t="s">
        <v>563</v>
      </c>
      <c r="D390" s="913" t="s">
        <v>1407</v>
      </c>
      <c r="F390" s="912" t="s">
        <v>1391</v>
      </c>
      <c r="G390" s="920" t="n">
        <v>10.21</v>
      </c>
      <c r="H390" s="920" t="n">
        <v>10.17</v>
      </c>
      <c r="I390" s="913" t="n">
        <v>10.14</v>
      </c>
    </row>
    <row r="391" customFormat="false" ht="13" hidden="false" customHeight="false" outlineLevel="0" collapsed="false">
      <c r="C391" s="912" t="s">
        <v>563</v>
      </c>
      <c r="D391" s="913" t="s">
        <v>1408</v>
      </c>
      <c r="F391" s="912" t="s">
        <v>1393</v>
      </c>
      <c r="G391" s="920" t="n">
        <v>10.21</v>
      </c>
      <c r="H391" s="920" t="n">
        <v>10.17</v>
      </c>
      <c r="I391" s="913" t="n">
        <v>10.14</v>
      </c>
    </row>
    <row r="392" customFormat="false" ht="13" hidden="false" customHeight="false" outlineLevel="0" collapsed="false">
      <c r="C392" s="912" t="s">
        <v>563</v>
      </c>
      <c r="D392" s="913" t="s">
        <v>1410</v>
      </c>
      <c r="F392" s="912" t="s">
        <v>1395</v>
      </c>
      <c r="G392" s="920" t="n">
        <v>10.21</v>
      </c>
      <c r="H392" s="920" t="n">
        <v>10.17</v>
      </c>
      <c r="I392" s="913" t="n">
        <v>10.14</v>
      </c>
    </row>
    <row r="393" customFormat="false" ht="13" hidden="false" customHeight="false" outlineLevel="0" collapsed="false">
      <c r="C393" s="912" t="s">
        <v>563</v>
      </c>
      <c r="D393" s="913" t="s">
        <v>1412</v>
      </c>
      <c r="F393" s="912" t="s">
        <v>1397</v>
      </c>
      <c r="G393" s="920" t="n">
        <v>10.21</v>
      </c>
      <c r="H393" s="920" t="n">
        <v>10.17</v>
      </c>
      <c r="I393" s="913" t="n">
        <v>10.14</v>
      </c>
    </row>
    <row r="394" customFormat="false" ht="13" hidden="false" customHeight="false" outlineLevel="0" collapsed="false">
      <c r="C394" s="912" t="s">
        <v>563</v>
      </c>
      <c r="D394" s="913" t="s">
        <v>1414</v>
      </c>
      <c r="F394" s="912" t="s">
        <v>1399</v>
      </c>
      <c r="G394" s="920" t="n">
        <v>10.21</v>
      </c>
      <c r="H394" s="920" t="n">
        <v>10.17</v>
      </c>
      <c r="I394" s="913" t="n">
        <v>10.14</v>
      </c>
    </row>
    <row r="395" customFormat="false" ht="13" hidden="false" customHeight="false" outlineLevel="0" collapsed="false">
      <c r="C395" s="912" t="s">
        <v>563</v>
      </c>
      <c r="D395" s="913" t="s">
        <v>1416</v>
      </c>
      <c r="F395" s="912" t="s">
        <v>1401</v>
      </c>
      <c r="G395" s="920" t="n">
        <v>10.21</v>
      </c>
      <c r="H395" s="920" t="n">
        <v>10.17</v>
      </c>
      <c r="I395" s="913" t="n">
        <v>10.14</v>
      </c>
    </row>
    <row r="396" customFormat="false" ht="13" hidden="false" customHeight="false" outlineLevel="0" collapsed="false">
      <c r="C396" s="912" t="s">
        <v>563</v>
      </c>
      <c r="D396" s="913" t="s">
        <v>1418</v>
      </c>
      <c r="F396" s="912" t="s">
        <v>1402</v>
      </c>
      <c r="G396" s="920" t="n">
        <v>10.21</v>
      </c>
      <c r="H396" s="920" t="n">
        <v>10.17</v>
      </c>
      <c r="I396" s="913" t="n">
        <v>10.14</v>
      </c>
    </row>
    <row r="397" customFormat="false" ht="13" hidden="false" customHeight="false" outlineLevel="0" collapsed="false">
      <c r="C397" s="912" t="s">
        <v>563</v>
      </c>
      <c r="D397" s="913" t="s">
        <v>1420</v>
      </c>
      <c r="F397" s="912" t="s">
        <v>1404</v>
      </c>
      <c r="G397" s="920" t="n">
        <v>10.21</v>
      </c>
      <c r="H397" s="920" t="n">
        <v>10.17</v>
      </c>
      <c r="I397" s="913" t="n">
        <v>10.14</v>
      </c>
    </row>
    <row r="398" customFormat="false" ht="13" hidden="false" customHeight="false" outlineLevel="0" collapsed="false">
      <c r="C398" s="912" t="s">
        <v>563</v>
      </c>
      <c r="D398" s="913" t="s">
        <v>1422</v>
      </c>
      <c r="F398" s="912" t="s">
        <v>1406</v>
      </c>
      <c r="G398" s="920" t="n">
        <v>10.21</v>
      </c>
      <c r="H398" s="920" t="n">
        <v>10.17</v>
      </c>
      <c r="I398" s="913" t="n">
        <v>10.14</v>
      </c>
    </row>
    <row r="399" customFormat="false" ht="13" hidden="false" customHeight="false" outlineLevel="0" collapsed="false">
      <c r="C399" s="912" t="s">
        <v>563</v>
      </c>
      <c r="D399" s="913" t="s">
        <v>1424</v>
      </c>
      <c r="F399" s="912" t="s">
        <v>2386</v>
      </c>
      <c r="G399" s="920" t="n">
        <v>10.21</v>
      </c>
      <c r="H399" s="920" t="n">
        <v>10.17</v>
      </c>
      <c r="I399" s="913" t="n">
        <v>10.14</v>
      </c>
    </row>
    <row r="400" customFormat="false" ht="13" hidden="false" customHeight="false" outlineLevel="0" collapsed="false">
      <c r="C400" s="912" t="s">
        <v>563</v>
      </c>
      <c r="D400" s="913" t="s">
        <v>1426</v>
      </c>
      <c r="F400" s="912" t="s">
        <v>1409</v>
      </c>
      <c r="G400" s="920" t="n">
        <v>10.21</v>
      </c>
      <c r="H400" s="920" t="n">
        <v>10.17</v>
      </c>
      <c r="I400" s="913" t="n">
        <v>10.14</v>
      </c>
    </row>
    <row r="401" customFormat="false" ht="13" hidden="false" customHeight="false" outlineLevel="0" collapsed="false">
      <c r="C401" s="912" t="s">
        <v>563</v>
      </c>
      <c r="D401" s="913" t="s">
        <v>1428</v>
      </c>
      <c r="F401" s="912" t="s">
        <v>1411</v>
      </c>
      <c r="G401" s="920" t="n">
        <v>10.21</v>
      </c>
      <c r="H401" s="920" t="n">
        <v>10.17</v>
      </c>
      <c r="I401" s="913" t="n">
        <v>10.14</v>
      </c>
    </row>
    <row r="402" customFormat="false" ht="13" hidden="false" customHeight="false" outlineLevel="0" collapsed="false">
      <c r="C402" s="912" t="s">
        <v>563</v>
      </c>
      <c r="D402" s="913" t="s">
        <v>1430</v>
      </c>
      <c r="F402" s="912" t="s">
        <v>1830</v>
      </c>
      <c r="G402" s="920" t="n">
        <v>10.21</v>
      </c>
      <c r="H402" s="920" t="n">
        <v>10.17</v>
      </c>
      <c r="I402" s="913" t="n">
        <v>10.14</v>
      </c>
    </row>
    <row r="403" customFormat="false" ht="13" hidden="false" customHeight="false" outlineLevel="0" collapsed="false">
      <c r="C403" s="912" t="s">
        <v>563</v>
      </c>
      <c r="D403" s="913" t="s">
        <v>1432</v>
      </c>
      <c r="F403" s="912" t="s">
        <v>1413</v>
      </c>
      <c r="G403" s="920" t="n">
        <v>10.21</v>
      </c>
      <c r="H403" s="920" t="n">
        <v>10.17</v>
      </c>
      <c r="I403" s="913" t="n">
        <v>10.14</v>
      </c>
    </row>
    <row r="404" customFormat="false" ht="13" hidden="false" customHeight="false" outlineLevel="0" collapsed="false">
      <c r="C404" s="912" t="s">
        <v>563</v>
      </c>
      <c r="D404" s="913" t="s">
        <v>1434</v>
      </c>
      <c r="F404" s="912" t="s">
        <v>1415</v>
      </c>
      <c r="G404" s="920" t="n">
        <v>10.21</v>
      </c>
      <c r="H404" s="920" t="n">
        <v>10.17</v>
      </c>
      <c r="I404" s="913" t="n">
        <v>10.14</v>
      </c>
    </row>
    <row r="405" customFormat="false" ht="13" hidden="false" customHeight="false" outlineLevel="0" collapsed="false">
      <c r="C405" s="912" t="s">
        <v>563</v>
      </c>
      <c r="D405" s="913" t="s">
        <v>1436</v>
      </c>
      <c r="F405" s="912" t="s">
        <v>1417</v>
      </c>
      <c r="G405" s="920" t="n">
        <v>10.21</v>
      </c>
      <c r="H405" s="920" t="n">
        <v>10.17</v>
      </c>
      <c r="I405" s="913" t="n">
        <v>10.14</v>
      </c>
    </row>
    <row r="406" customFormat="false" ht="13" hidden="false" customHeight="false" outlineLevel="0" collapsed="false">
      <c r="C406" s="912" t="s">
        <v>563</v>
      </c>
      <c r="D406" s="913" t="s">
        <v>1438</v>
      </c>
      <c r="F406" s="912" t="s">
        <v>1419</v>
      </c>
      <c r="G406" s="920" t="n">
        <v>10.21</v>
      </c>
      <c r="H406" s="920" t="n">
        <v>10.17</v>
      </c>
      <c r="I406" s="913" t="n">
        <v>10.14</v>
      </c>
    </row>
    <row r="407" customFormat="false" ht="13" hidden="false" customHeight="false" outlineLevel="0" collapsed="false">
      <c r="C407" s="912" t="s">
        <v>563</v>
      </c>
      <c r="D407" s="913" t="s">
        <v>1440</v>
      </c>
      <c r="F407" s="912" t="s">
        <v>2387</v>
      </c>
      <c r="G407" s="920" t="n">
        <v>10.21</v>
      </c>
      <c r="H407" s="920" t="n">
        <v>10.17</v>
      </c>
      <c r="I407" s="913" t="n">
        <v>10.14</v>
      </c>
    </row>
    <row r="408" customFormat="false" ht="13" hidden="false" customHeight="false" outlineLevel="0" collapsed="false">
      <c r="C408" s="912" t="s">
        <v>563</v>
      </c>
      <c r="D408" s="913" t="s">
        <v>1442</v>
      </c>
      <c r="F408" s="912" t="s">
        <v>1832</v>
      </c>
      <c r="G408" s="920" t="n">
        <v>10.21</v>
      </c>
      <c r="H408" s="920" t="n">
        <v>10.17</v>
      </c>
      <c r="I408" s="913" t="n">
        <v>10.14</v>
      </c>
    </row>
    <row r="409" customFormat="false" ht="13" hidden="false" customHeight="false" outlineLevel="0" collapsed="false">
      <c r="C409" s="912" t="s">
        <v>563</v>
      </c>
      <c r="D409" s="913" t="s">
        <v>1444</v>
      </c>
      <c r="F409" s="912" t="s">
        <v>1427</v>
      </c>
      <c r="G409" s="920" t="n">
        <v>10.21</v>
      </c>
      <c r="H409" s="920" t="n">
        <v>10.17</v>
      </c>
      <c r="I409" s="913" t="n">
        <v>10.14</v>
      </c>
    </row>
    <row r="410" customFormat="false" ht="13" hidden="false" customHeight="false" outlineLevel="0" collapsed="false">
      <c r="C410" s="912" t="s">
        <v>563</v>
      </c>
      <c r="D410" s="913" t="s">
        <v>1446</v>
      </c>
      <c r="F410" s="912" t="s">
        <v>1429</v>
      </c>
      <c r="G410" s="920" t="n">
        <v>10.21</v>
      </c>
      <c r="H410" s="920" t="n">
        <v>10.17</v>
      </c>
      <c r="I410" s="913" t="n">
        <v>10.14</v>
      </c>
    </row>
    <row r="411" customFormat="false" ht="13" hidden="false" customHeight="false" outlineLevel="0" collapsed="false">
      <c r="C411" s="912" t="s">
        <v>563</v>
      </c>
      <c r="D411" s="913" t="s">
        <v>1448</v>
      </c>
      <c r="F411" s="912" t="s">
        <v>1431</v>
      </c>
      <c r="G411" s="920" t="n">
        <v>10.21</v>
      </c>
      <c r="H411" s="920" t="n">
        <v>10.17</v>
      </c>
      <c r="I411" s="913" t="n">
        <v>10.14</v>
      </c>
    </row>
    <row r="412" customFormat="false" ht="13" hidden="false" customHeight="false" outlineLevel="0" collapsed="false">
      <c r="C412" s="912" t="s">
        <v>563</v>
      </c>
      <c r="D412" s="913" t="s">
        <v>1450</v>
      </c>
      <c r="F412" s="912" t="s">
        <v>1433</v>
      </c>
      <c r="G412" s="920" t="n">
        <v>10.21</v>
      </c>
      <c r="H412" s="920" t="n">
        <v>10.17</v>
      </c>
      <c r="I412" s="913" t="n">
        <v>10.14</v>
      </c>
    </row>
    <row r="413" customFormat="false" ht="13" hidden="false" customHeight="false" outlineLevel="0" collapsed="false">
      <c r="C413" s="912" t="s">
        <v>563</v>
      </c>
      <c r="D413" s="913" t="s">
        <v>1452</v>
      </c>
      <c r="F413" s="912" t="s">
        <v>1435</v>
      </c>
      <c r="G413" s="920" t="n">
        <v>10.21</v>
      </c>
      <c r="H413" s="920" t="n">
        <v>10.17</v>
      </c>
      <c r="I413" s="913" t="n">
        <v>10.14</v>
      </c>
    </row>
    <row r="414" customFormat="false" ht="13" hidden="false" customHeight="false" outlineLevel="0" collapsed="false">
      <c r="C414" s="912" t="s">
        <v>563</v>
      </c>
      <c r="D414" s="913" t="s">
        <v>1454</v>
      </c>
      <c r="F414" s="912" t="s">
        <v>1437</v>
      </c>
      <c r="G414" s="920" t="n">
        <v>10.21</v>
      </c>
      <c r="H414" s="920" t="n">
        <v>10.17</v>
      </c>
      <c r="I414" s="913" t="n">
        <v>10.14</v>
      </c>
    </row>
    <row r="415" customFormat="false" ht="13" hidden="false" customHeight="false" outlineLevel="0" collapsed="false">
      <c r="C415" s="912" t="s">
        <v>567</v>
      </c>
      <c r="D415" s="913" t="s">
        <v>802</v>
      </c>
      <c r="F415" s="912" t="s">
        <v>1439</v>
      </c>
      <c r="G415" s="920" t="n">
        <v>10.21</v>
      </c>
      <c r="H415" s="920" t="n">
        <v>10.17</v>
      </c>
      <c r="I415" s="913" t="n">
        <v>10.14</v>
      </c>
    </row>
    <row r="416" customFormat="false" ht="13" hidden="false" customHeight="false" outlineLevel="0" collapsed="false">
      <c r="C416" s="912" t="s">
        <v>567</v>
      </c>
      <c r="D416" s="913" t="s">
        <v>804</v>
      </c>
      <c r="F416" s="912" t="s">
        <v>1161</v>
      </c>
      <c r="G416" s="920" t="n">
        <v>10.21</v>
      </c>
      <c r="H416" s="920" t="n">
        <v>10.17</v>
      </c>
      <c r="I416" s="913" t="n">
        <v>10.14</v>
      </c>
    </row>
    <row r="417" customFormat="false" ht="13" hidden="false" customHeight="false" outlineLevel="0" collapsed="false">
      <c r="C417" s="912" t="s">
        <v>567</v>
      </c>
      <c r="D417" s="913" t="s">
        <v>909</v>
      </c>
      <c r="F417" s="912" t="s">
        <v>1441</v>
      </c>
      <c r="G417" s="920" t="n">
        <v>10.21</v>
      </c>
      <c r="H417" s="920" t="n">
        <v>10.17</v>
      </c>
      <c r="I417" s="913" t="n">
        <v>10.14</v>
      </c>
    </row>
    <row r="418" customFormat="false" ht="13" hidden="false" customHeight="false" outlineLevel="0" collapsed="false">
      <c r="C418" s="912" t="s">
        <v>567</v>
      </c>
      <c r="D418" s="913" t="s">
        <v>911</v>
      </c>
      <c r="F418" s="912" t="s">
        <v>1443</v>
      </c>
      <c r="G418" s="920" t="n">
        <v>10.21</v>
      </c>
      <c r="H418" s="920" t="n">
        <v>10.17</v>
      </c>
      <c r="I418" s="913" t="n">
        <v>10.14</v>
      </c>
    </row>
    <row r="419" customFormat="false" ht="13" hidden="false" customHeight="false" outlineLevel="0" collapsed="false">
      <c r="C419" s="912" t="s">
        <v>567</v>
      </c>
      <c r="D419" s="913" t="s">
        <v>1460</v>
      </c>
      <c r="F419" s="912" t="s">
        <v>1445</v>
      </c>
      <c r="G419" s="920" t="n">
        <v>10.21</v>
      </c>
      <c r="H419" s="920" t="n">
        <v>10.17</v>
      </c>
      <c r="I419" s="913" t="n">
        <v>10.14</v>
      </c>
    </row>
    <row r="420" customFormat="false" ht="13" hidden="false" customHeight="false" outlineLevel="0" collapsed="false">
      <c r="C420" s="912" t="s">
        <v>567</v>
      </c>
      <c r="D420" s="913" t="s">
        <v>1184</v>
      </c>
      <c r="F420" s="912" t="s">
        <v>1447</v>
      </c>
      <c r="G420" s="920" t="n">
        <v>10.21</v>
      </c>
      <c r="H420" s="920" t="n">
        <v>10.17</v>
      </c>
      <c r="I420" s="913" t="n">
        <v>10.14</v>
      </c>
    </row>
    <row r="421" customFormat="false" ht="13" hidden="false" customHeight="false" outlineLevel="0" collapsed="false">
      <c r="C421" s="912" t="s">
        <v>567</v>
      </c>
      <c r="D421" s="913" t="s">
        <v>806</v>
      </c>
      <c r="F421" s="912" t="s">
        <v>1449</v>
      </c>
      <c r="G421" s="920" t="n">
        <v>10.21</v>
      </c>
      <c r="H421" s="920" t="n">
        <v>10.17</v>
      </c>
      <c r="I421" s="913" t="n">
        <v>10.14</v>
      </c>
    </row>
    <row r="422" customFormat="false" ht="13" hidden="false" customHeight="false" outlineLevel="0" collapsed="false">
      <c r="C422" s="912" t="s">
        <v>567</v>
      </c>
      <c r="D422" s="913" t="s">
        <v>1186</v>
      </c>
      <c r="F422" s="912" t="s">
        <v>1451</v>
      </c>
      <c r="G422" s="920" t="n">
        <v>10.21</v>
      </c>
      <c r="H422" s="920" t="n">
        <v>10.17</v>
      </c>
      <c r="I422" s="913" t="n">
        <v>10.14</v>
      </c>
    </row>
    <row r="423" customFormat="false" ht="13" hidden="false" customHeight="false" outlineLevel="0" collapsed="false">
      <c r="C423" s="912" t="s">
        <v>567</v>
      </c>
      <c r="D423" s="913" t="s">
        <v>1188</v>
      </c>
      <c r="F423" s="912" t="s">
        <v>1453</v>
      </c>
      <c r="G423" s="920" t="n">
        <v>10.21</v>
      </c>
      <c r="H423" s="920" t="n">
        <v>10.17</v>
      </c>
      <c r="I423" s="913" t="n">
        <v>10.14</v>
      </c>
    </row>
    <row r="424" customFormat="false" ht="13" hidden="false" customHeight="false" outlineLevel="0" collapsed="false">
      <c r="C424" s="912" t="s">
        <v>567</v>
      </c>
      <c r="D424" s="913" t="s">
        <v>1465</v>
      </c>
      <c r="F424" s="912" t="s">
        <v>1455</v>
      </c>
      <c r="G424" s="920" t="n">
        <v>10.21</v>
      </c>
      <c r="H424" s="920" t="n">
        <v>10.17</v>
      </c>
      <c r="I424" s="913" t="n">
        <v>10.14</v>
      </c>
    </row>
    <row r="425" customFormat="false" ht="13" hidden="false" customHeight="false" outlineLevel="0" collapsed="false">
      <c r="C425" s="912" t="s">
        <v>567</v>
      </c>
      <c r="D425" s="913" t="s">
        <v>1467</v>
      </c>
      <c r="F425" s="912" t="s">
        <v>1456</v>
      </c>
      <c r="G425" s="920" t="n">
        <v>10.21</v>
      </c>
      <c r="H425" s="920" t="n">
        <v>10.17</v>
      </c>
      <c r="I425" s="913" t="n">
        <v>10.14</v>
      </c>
    </row>
    <row r="426" customFormat="false" ht="13" hidden="false" customHeight="false" outlineLevel="0" collapsed="false">
      <c r="C426" s="912" t="s">
        <v>567</v>
      </c>
      <c r="D426" s="913" t="s">
        <v>1469</v>
      </c>
      <c r="F426" s="912" t="s">
        <v>1457</v>
      </c>
      <c r="G426" s="920" t="n">
        <v>10.21</v>
      </c>
      <c r="H426" s="920" t="n">
        <v>10.17</v>
      </c>
      <c r="I426" s="913" t="n">
        <v>10.14</v>
      </c>
    </row>
    <row r="427" customFormat="false" ht="13" hidden="false" customHeight="false" outlineLevel="0" collapsed="false">
      <c r="C427" s="912" t="s">
        <v>567</v>
      </c>
      <c r="D427" s="913" t="s">
        <v>1190</v>
      </c>
      <c r="F427" s="912" t="s">
        <v>1458</v>
      </c>
      <c r="G427" s="920" t="n">
        <v>10.21</v>
      </c>
      <c r="H427" s="920" t="n">
        <v>10.17</v>
      </c>
      <c r="I427" s="913" t="n">
        <v>10.14</v>
      </c>
    </row>
    <row r="428" customFormat="false" ht="13" hidden="false" customHeight="false" outlineLevel="0" collapsed="false">
      <c r="C428" s="912" t="s">
        <v>567</v>
      </c>
      <c r="D428" s="913" t="s">
        <v>808</v>
      </c>
      <c r="F428" s="912" t="s">
        <v>1459</v>
      </c>
      <c r="G428" s="920" t="n">
        <v>10.21</v>
      </c>
      <c r="H428" s="920" t="n">
        <v>10.17</v>
      </c>
      <c r="I428" s="913" t="n">
        <v>10.14</v>
      </c>
    </row>
    <row r="429" customFormat="false" ht="13" hidden="false" customHeight="false" outlineLevel="0" collapsed="false">
      <c r="C429" s="912" t="s">
        <v>567</v>
      </c>
      <c r="D429" s="913" t="s">
        <v>751</v>
      </c>
      <c r="F429" s="912" t="s">
        <v>2388</v>
      </c>
      <c r="G429" s="920" t="n">
        <v>10.21</v>
      </c>
      <c r="H429" s="920" t="n">
        <v>10.17</v>
      </c>
      <c r="I429" s="913" t="n">
        <v>10.14</v>
      </c>
    </row>
    <row r="430" customFormat="false" ht="13" hidden="false" customHeight="false" outlineLevel="0" collapsed="false">
      <c r="C430" s="912" t="s">
        <v>567</v>
      </c>
      <c r="D430" s="913" t="s">
        <v>810</v>
      </c>
      <c r="F430" s="912" t="s">
        <v>1461</v>
      </c>
      <c r="G430" s="920" t="n">
        <v>10.21</v>
      </c>
      <c r="H430" s="920" t="n">
        <v>10.17</v>
      </c>
      <c r="I430" s="913" t="n">
        <v>10.14</v>
      </c>
    </row>
    <row r="431" customFormat="false" ht="13" hidden="false" customHeight="false" outlineLevel="0" collapsed="false">
      <c r="C431" s="912" t="s">
        <v>567</v>
      </c>
      <c r="D431" s="913" t="s">
        <v>1192</v>
      </c>
      <c r="F431" s="912" t="s">
        <v>1462</v>
      </c>
      <c r="G431" s="920" t="n">
        <v>10.21</v>
      </c>
      <c r="H431" s="920" t="n">
        <v>10.17</v>
      </c>
      <c r="I431" s="913" t="n">
        <v>10.14</v>
      </c>
    </row>
    <row r="432" customFormat="false" ht="13" hidden="false" customHeight="false" outlineLevel="0" collapsed="false">
      <c r="C432" s="912" t="s">
        <v>567</v>
      </c>
      <c r="D432" s="913" t="s">
        <v>1476</v>
      </c>
      <c r="F432" s="912" t="s">
        <v>1463</v>
      </c>
      <c r="G432" s="920" t="n">
        <v>10.21</v>
      </c>
      <c r="H432" s="920" t="n">
        <v>10.17</v>
      </c>
      <c r="I432" s="913" t="n">
        <v>10.14</v>
      </c>
    </row>
    <row r="433" customFormat="false" ht="13" hidden="false" customHeight="false" outlineLevel="0" collapsed="false">
      <c r="C433" s="912" t="s">
        <v>567</v>
      </c>
      <c r="D433" s="913" t="s">
        <v>1478</v>
      </c>
      <c r="F433" s="912" t="s">
        <v>1464</v>
      </c>
      <c r="G433" s="920" t="n">
        <v>10.21</v>
      </c>
      <c r="H433" s="920" t="n">
        <v>10.17</v>
      </c>
      <c r="I433" s="913" t="n">
        <v>10.14</v>
      </c>
    </row>
    <row r="434" customFormat="false" ht="13" hidden="false" customHeight="false" outlineLevel="0" collapsed="false">
      <c r="C434" s="912" t="s">
        <v>567</v>
      </c>
      <c r="D434" s="913" t="s">
        <v>812</v>
      </c>
      <c r="F434" s="912" t="s">
        <v>1466</v>
      </c>
      <c r="G434" s="920" t="n">
        <v>10.21</v>
      </c>
      <c r="H434" s="920" t="n">
        <v>10.17</v>
      </c>
      <c r="I434" s="913" t="n">
        <v>10.14</v>
      </c>
    </row>
    <row r="435" customFormat="false" ht="13" hidden="false" customHeight="false" outlineLevel="0" collapsed="false">
      <c r="C435" s="912" t="s">
        <v>567</v>
      </c>
      <c r="D435" s="913" t="s">
        <v>1481</v>
      </c>
      <c r="F435" s="912" t="s">
        <v>1468</v>
      </c>
      <c r="G435" s="920" t="n">
        <v>10.21</v>
      </c>
      <c r="H435" s="920" t="n">
        <v>10.17</v>
      </c>
      <c r="I435" s="913" t="n">
        <v>10.14</v>
      </c>
    </row>
    <row r="436" customFormat="false" ht="13" hidden="false" customHeight="false" outlineLevel="0" collapsed="false">
      <c r="C436" s="912" t="s">
        <v>567</v>
      </c>
      <c r="D436" s="913" t="s">
        <v>1194</v>
      </c>
      <c r="F436" s="912" t="s">
        <v>1470</v>
      </c>
      <c r="G436" s="920" t="n">
        <v>10.21</v>
      </c>
      <c r="H436" s="920" t="n">
        <v>10.17</v>
      </c>
      <c r="I436" s="913" t="n">
        <v>10.14</v>
      </c>
    </row>
    <row r="437" customFormat="false" ht="13" hidden="false" customHeight="false" outlineLevel="0" collapsed="false">
      <c r="C437" s="912" t="s">
        <v>567</v>
      </c>
      <c r="D437" s="913" t="s">
        <v>1196</v>
      </c>
      <c r="F437" s="912" t="s">
        <v>1471</v>
      </c>
      <c r="G437" s="920" t="n">
        <v>10.21</v>
      </c>
      <c r="H437" s="920" t="n">
        <v>10.17</v>
      </c>
      <c r="I437" s="913" t="n">
        <v>10.14</v>
      </c>
    </row>
    <row r="438" customFormat="false" ht="13" hidden="false" customHeight="false" outlineLevel="0" collapsed="false">
      <c r="C438" s="912" t="s">
        <v>567</v>
      </c>
      <c r="D438" s="913" t="s">
        <v>1198</v>
      </c>
      <c r="F438" s="912" t="s">
        <v>1472</v>
      </c>
      <c r="G438" s="920" t="n">
        <v>10.21</v>
      </c>
      <c r="H438" s="920" t="n">
        <v>10.17</v>
      </c>
      <c r="I438" s="913" t="n">
        <v>10.14</v>
      </c>
    </row>
    <row r="439" customFormat="false" ht="13" hidden="false" customHeight="false" outlineLevel="0" collapsed="false">
      <c r="C439" s="912" t="s">
        <v>567</v>
      </c>
      <c r="D439" s="913" t="s">
        <v>1200</v>
      </c>
      <c r="F439" s="912" t="s">
        <v>1473</v>
      </c>
      <c r="G439" s="920" t="n">
        <v>10.21</v>
      </c>
      <c r="H439" s="920" t="n">
        <v>10.17</v>
      </c>
      <c r="I439" s="913" t="n">
        <v>10.14</v>
      </c>
    </row>
    <row r="440" customFormat="false" ht="13" hidden="false" customHeight="false" outlineLevel="0" collapsed="false">
      <c r="C440" s="912" t="s">
        <v>567</v>
      </c>
      <c r="D440" s="913" t="s">
        <v>1487</v>
      </c>
      <c r="F440" s="912" t="s">
        <v>1474</v>
      </c>
      <c r="G440" s="920" t="n">
        <v>10.21</v>
      </c>
      <c r="H440" s="920" t="n">
        <v>10.17</v>
      </c>
      <c r="I440" s="913" t="n">
        <v>10.14</v>
      </c>
    </row>
    <row r="441" customFormat="false" ht="13" hidden="false" customHeight="false" outlineLevel="0" collapsed="false">
      <c r="C441" s="912" t="s">
        <v>567</v>
      </c>
      <c r="D441" s="913" t="s">
        <v>1489</v>
      </c>
      <c r="F441" s="912" t="s">
        <v>1475</v>
      </c>
      <c r="G441" s="920" t="n">
        <v>10.21</v>
      </c>
      <c r="H441" s="920" t="n">
        <v>10.17</v>
      </c>
      <c r="I441" s="913" t="n">
        <v>10.14</v>
      </c>
    </row>
    <row r="442" customFormat="false" ht="13" hidden="false" customHeight="false" outlineLevel="0" collapsed="false">
      <c r="C442" s="912" t="s">
        <v>567</v>
      </c>
      <c r="D442" s="913" t="s">
        <v>1491</v>
      </c>
      <c r="F442" s="912" t="s">
        <v>1985</v>
      </c>
      <c r="G442" s="920" t="n">
        <v>10.21</v>
      </c>
      <c r="H442" s="920" t="n">
        <v>10.17</v>
      </c>
      <c r="I442" s="913" t="n">
        <v>10.14</v>
      </c>
    </row>
    <row r="443" customFormat="false" ht="13" hidden="false" customHeight="false" outlineLevel="0" collapsed="false">
      <c r="C443" s="912" t="s">
        <v>567</v>
      </c>
      <c r="D443" s="913" t="s">
        <v>1492</v>
      </c>
      <c r="F443" s="912" t="s">
        <v>1477</v>
      </c>
      <c r="G443" s="920" t="n">
        <v>10.21</v>
      </c>
      <c r="H443" s="920" t="n">
        <v>10.17</v>
      </c>
      <c r="I443" s="913" t="n">
        <v>10.14</v>
      </c>
    </row>
    <row r="444" customFormat="false" ht="13" hidden="false" customHeight="false" outlineLevel="0" collapsed="false">
      <c r="C444" s="912" t="s">
        <v>567</v>
      </c>
      <c r="D444" s="913" t="s">
        <v>1493</v>
      </c>
      <c r="F444" s="912" t="s">
        <v>1479</v>
      </c>
      <c r="G444" s="920" t="n">
        <v>10.21</v>
      </c>
      <c r="H444" s="920" t="n">
        <v>10.17</v>
      </c>
      <c r="I444" s="913" t="n">
        <v>10.14</v>
      </c>
    </row>
    <row r="445" customFormat="false" ht="13" hidden="false" customHeight="false" outlineLevel="0" collapsed="false">
      <c r="C445" s="912" t="s">
        <v>567</v>
      </c>
      <c r="D445" s="913" t="s">
        <v>1202</v>
      </c>
      <c r="F445" s="912" t="s">
        <v>1480</v>
      </c>
      <c r="G445" s="920" t="n">
        <v>10.21</v>
      </c>
      <c r="H445" s="920" t="n">
        <v>10.17</v>
      </c>
      <c r="I445" s="913" t="n">
        <v>10.14</v>
      </c>
    </row>
    <row r="446" customFormat="false" ht="13" hidden="false" customHeight="false" outlineLevel="0" collapsed="false">
      <c r="C446" s="912" t="s">
        <v>567</v>
      </c>
      <c r="D446" s="913" t="s">
        <v>1494</v>
      </c>
      <c r="F446" s="912" t="s">
        <v>1482</v>
      </c>
      <c r="G446" s="920" t="n">
        <v>10.21</v>
      </c>
      <c r="H446" s="920" t="n">
        <v>10.17</v>
      </c>
      <c r="I446" s="913" t="n">
        <v>10.14</v>
      </c>
    </row>
    <row r="447" customFormat="false" ht="13" hidden="false" customHeight="false" outlineLevel="0" collapsed="false">
      <c r="C447" s="912" t="s">
        <v>567</v>
      </c>
      <c r="D447" s="913" t="s">
        <v>1495</v>
      </c>
      <c r="F447" s="912" t="s">
        <v>1483</v>
      </c>
      <c r="G447" s="920" t="n">
        <v>10.21</v>
      </c>
      <c r="H447" s="920" t="n">
        <v>10.17</v>
      </c>
      <c r="I447" s="913" t="n">
        <v>10.14</v>
      </c>
    </row>
    <row r="448" customFormat="false" ht="13" hidden="false" customHeight="false" outlineLevel="0" collapsed="false">
      <c r="C448" s="912" t="s">
        <v>567</v>
      </c>
      <c r="D448" s="913" t="s">
        <v>1204</v>
      </c>
      <c r="F448" s="912" t="s">
        <v>1484</v>
      </c>
      <c r="G448" s="920" t="n">
        <v>10.21</v>
      </c>
      <c r="H448" s="920" t="n">
        <v>10.17</v>
      </c>
      <c r="I448" s="913" t="n">
        <v>10.14</v>
      </c>
    </row>
    <row r="449" customFormat="false" ht="13" hidden="false" customHeight="false" outlineLevel="0" collapsed="false">
      <c r="C449" s="912" t="s">
        <v>567</v>
      </c>
      <c r="D449" s="913" t="s">
        <v>1496</v>
      </c>
      <c r="F449" s="912" t="s">
        <v>1485</v>
      </c>
      <c r="G449" s="920" t="n">
        <v>10.21</v>
      </c>
      <c r="H449" s="920" t="n">
        <v>10.17</v>
      </c>
      <c r="I449" s="913" t="n">
        <v>10.14</v>
      </c>
    </row>
    <row r="450" customFormat="false" ht="13" hidden="false" customHeight="false" outlineLevel="0" collapsed="false">
      <c r="C450" s="912" t="s">
        <v>567</v>
      </c>
      <c r="D450" s="913" t="s">
        <v>1497</v>
      </c>
      <c r="F450" s="912" t="s">
        <v>1486</v>
      </c>
      <c r="G450" s="920" t="n">
        <v>10.21</v>
      </c>
      <c r="H450" s="920" t="n">
        <v>10.17</v>
      </c>
      <c r="I450" s="913" t="n">
        <v>10.14</v>
      </c>
    </row>
    <row r="451" customFormat="false" ht="13.5" hidden="false" customHeight="false" outlineLevel="0" collapsed="false">
      <c r="C451" s="912" t="s">
        <v>567</v>
      </c>
      <c r="D451" s="913" t="s">
        <v>1498</v>
      </c>
      <c r="F451" s="924" t="s">
        <v>1488</v>
      </c>
      <c r="G451" s="925" t="n">
        <v>10.21</v>
      </c>
      <c r="H451" s="925" t="n">
        <v>10.17</v>
      </c>
      <c r="I451" s="926" t="n">
        <v>10.14</v>
      </c>
    </row>
    <row r="452" customFormat="false" ht="13" hidden="false" customHeight="false" outlineLevel="0" collapsed="false">
      <c r="C452" s="912" t="s">
        <v>567</v>
      </c>
      <c r="D452" s="913" t="s">
        <v>1499</v>
      </c>
    </row>
    <row r="453" customFormat="false" ht="13" hidden="false" customHeight="false" outlineLevel="0" collapsed="false">
      <c r="C453" s="912" t="s">
        <v>567</v>
      </c>
      <c r="D453" s="913" t="s">
        <v>1206</v>
      </c>
    </row>
    <row r="454" customFormat="false" ht="13" hidden="false" customHeight="false" outlineLevel="0" collapsed="false">
      <c r="C454" s="912" t="s">
        <v>567</v>
      </c>
      <c r="D454" s="913" t="s">
        <v>1208</v>
      </c>
    </row>
    <row r="455" customFormat="false" ht="13" hidden="false" customHeight="false" outlineLevel="0" collapsed="false">
      <c r="C455" s="912" t="s">
        <v>567</v>
      </c>
      <c r="D455" s="913" t="s">
        <v>1210</v>
      </c>
    </row>
    <row r="456" customFormat="false" ht="13" hidden="false" customHeight="false" outlineLevel="0" collapsed="false">
      <c r="C456" s="912" t="s">
        <v>567</v>
      </c>
      <c r="D456" s="913" t="s">
        <v>1212</v>
      </c>
    </row>
    <row r="457" customFormat="false" ht="13" hidden="false" customHeight="false" outlineLevel="0" collapsed="false">
      <c r="C457" s="912" t="s">
        <v>567</v>
      </c>
      <c r="D457" s="913" t="s">
        <v>1214</v>
      </c>
    </row>
    <row r="458" customFormat="false" ht="13" hidden="false" customHeight="false" outlineLevel="0" collapsed="false">
      <c r="C458" s="912" t="s">
        <v>567</v>
      </c>
      <c r="D458" s="913" t="s">
        <v>913</v>
      </c>
    </row>
    <row r="459" customFormat="false" ht="13" hidden="false" customHeight="false" outlineLevel="0" collapsed="false">
      <c r="C459" s="912" t="s">
        <v>571</v>
      </c>
      <c r="D459" s="913" t="s">
        <v>915</v>
      </c>
    </row>
    <row r="460" customFormat="false" ht="13" hidden="false" customHeight="false" outlineLevel="0" collapsed="false">
      <c r="C460" s="912" t="s">
        <v>571</v>
      </c>
      <c r="D460" s="913" t="s">
        <v>1500</v>
      </c>
    </row>
    <row r="461" customFormat="false" ht="13" hidden="false" customHeight="false" outlineLevel="0" collapsed="false">
      <c r="C461" s="912" t="s">
        <v>571</v>
      </c>
      <c r="D461" s="913" t="s">
        <v>1216</v>
      </c>
    </row>
    <row r="462" customFormat="false" ht="13" hidden="false" customHeight="false" outlineLevel="0" collapsed="false">
      <c r="C462" s="912" t="s">
        <v>571</v>
      </c>
      <c r="D462" s="913" t="s">
        <v>1501</v>
      </c>
    </row>
    <row r="463" customFormat="false" ht="13" hidden="false" customHeight="false" outlineLevel="0" collapsed="false">
      <c r="C463" s="912" t="s">
        <v>571</v>
      </c>
      <c r="D463" s="913" t="s">
        <v>1218</v>
      </c>
    </row>
    <row r="464" customFormat="false" ht="13" hidden="false" customHeight="false" outlineLevel="0" collapsed="false">
      <c r="C464" s="912" t="s">
        <v>571</v>
      </c>
      <c r="D464" s="913" t="s">
        <v>1220</v>
      </c>
    </row>
    <row r="465" customFormat="false" ht="13" hidden="false" customHeight="false" outlineLevel="0" collapsed="false">
      <c r="C465" s="912" t="s">
        <v>571</v>
      </c>
      <c r="D465" s="913" t="s">
        <v>1222</v>
      </c>
    </row>
    <row r="466" customFormat="false" ht="13" hidden="false" customHeight="false" outlineLevel="0" collapsed="false">
      <c r="C466" s="912" t="s">
        <v>571</v>
      </c>
      <c r="D466" s="913" t="s">
        <v>1224</v>
      </c>
    </row>
    <row r="467" customFormat="false" ht="13" hidden="false" customHeight="false" outlineLevel="0" collapsed="false">
      <c r="C467" s="912" t="s">
        <v>571</v>
      </c>
      <c r="D467" s="913" t="s">
        <v>1226</v>
      </c>
    </row>
    <row r="468" customFormat="false" ht="13" hidden="false" customHeight="false" outlineLevel="0" collapsed="false">
      <c r="C468" s="912" t="s">
        <v>571</v>
      </c>
      <c r="D468" s="913" t="s">
        <v>1502</v>
      </c>
    </row>
    <row r="469" customFormat="false" ht="13" hidden="false" customHeight="false" outlineLevel="0" collapsed="false">
      <c r="C469" s="912" t="s">
        <v>571</v>
      </c>
      <c r="D469" s="913" t="s">
        <v>1503</v>
      </c>
    </row>
    <row r="470" customFormat="false" ht="13" hidden="false" customHeight="false" outlineLevel="0" collapsed="false">
      <c r="C470" s="912" t="s">
        <v>571</v>
      </c>
      <c r="D470" s="913" t="s">
        <v>1228</v>
      </c>
    </row>
    <row r="471" customFormat="false" ht="13" hidden="false" customHeight="false" outlineLevel="0" collapsed="false">
      <c r="C471" s="912" t="s">
        <v>571</v>
      </c>
      <c r="D471" s="913" t="s">
        <v>1504</v>
      </c>
    </row>
    <row r="472" customFormat="false" ht="13" hidden="false" customHeight="false" outlineLevel="0" collapsed="false">
      <c r="C472" s="912" t="s">
        <v>571</v>
      </c>
      <c r="D472" s="913" t="s">
        <v>917</v>
      </c>
    </row>
    <row r="473" customFormat="false" ht="13" hidden="false" customHeight="false" outlineLevel="0" collapsed="false">
      <c r="C473" s="912" t="s">
        <v>571</v>
      </c>
      <c r="D473" s="913" t="s">
        <v>1505</v>
      </c>
    </row>
    <row r="474" customFormat="false" ht="13" hidden="false" customHeight="false" outlineLevel="0" collapsed="false">
      <c r="C474" s="912" t="s">
        <v>571</v>
      </c>
      <c r="D474" s="913" t="s">
        <v>1506</v>
      </c>
    </row>
    <row r="475" customFormat="false" ht="13" hidden="false" customHeight="false" outlineLevel="0" collapsed="false">
      <c r="C475" s="912" t="s">
        <v>571</v>
      </c>
      <c r="D475" s="913" t="s">
        <v>1507</v>
      </c>
    </row>
    <row r="476" customFormat="false" ht="13" hidden="false" customHeight="false" outlineLevel="0" collapsed="false">
      <c r="C476" s="912" t="s">
        <v>571</v>
      </c>
      <c r="D476" s="913" t="s">
        <v>1508</v>
      </c>
    </row>
    <row r="477" customFormat="false" ht="13" hidden="false" customHeight="false" outlineLevel="0" collapsed="false">
      <c r="C477" s="912" t="s">
        <v>571</v>
      </c>
      <c r="D477" s="913" t="s">
        <v>1509</v>
      </c>
    </row>
    <row r="478" customFormat="false" ht="13" hidden="false" customHeight="false" outlineLevel="0" collapsed="false">
      <c r="C478" s="912" t="s">
        <v>571</v>
      </c>
      <c r="D478" s="913" t="s">
        <v>1230</v>
      </c>
    </row>
    <row r="479" customFormat="false" ht="13" hidden="false" customHeight="false" outlineLevel="0" collapsed="false">
      <c r="C479" s="912" t="s">
        <v>571</v>
      </c>
      <c r="D479" s="913" t="s">
        <v>919</v>
      </c>
    </row>
    <row r="480" customFormat="false" ht="13" hidden="false" customHeight="false" outlineLevel="0" collapsed="false">
      <c r="C480" s="912" t="s">
        <v>571</v>
      </c>
      <c r="D480" s="913" t="s">
        <v>1510</v>
      </c>
    </row>
    <row r="481" customFormat="false" ht="13" hidden="false" customHeight="false" outlineLevel="0" collapsed="false">
      <c r="C481" s="912" t="s">
        <v>571</v>
      </c>
      <c r="D481" s="913" t="s">
        <v>1511</v>
      </c>
    </row>
    <row r="482" customFormat="false" ht="13" hidden="false" customHeight="false" outlineLevel="0" collapsed="false">
      <c r="C482" s="912" t="s">
        <v>571</v>
      </c>
      <c r="D482" s="913" t="s">
        <v>1512</v>
      </c>
    </row>
    <row r="483" customFormat="false" ht="13" hidden="false" customHeight="false" outlineLevel="0" collapsed="false">
      <c r="C483" s="912" t="s">
        <v>571</v>
      </c>
      <c r="D483" s="913" t="s">
        <v>1513</v>
      </c>
    </row>
    <row r="484" customFormat="false" ht="13" hidden="false" customHeight="false" outlineLevel="0" collapsed="false">
      <c r="C484" s="912" t="s">
        <v>575</v>
      </c>
      <c r="D484" s="913" t="s">
        <v>1232</v>
      </c>
    </row>
    <row r="485" customFormat="false" ht="13" hidden="false" customHeight="false" outlineLevel="0" collapsed="false">
      <c r="C485" s="912" t="s">
        <v>575</v>
      </c>
      <c r="D485" s="913" t="s">
        <v>921</v>
      </c>
    </row>
    <row r="486" customFormat="false" ht="13" hidden="false" customHeight="false" outlineLevel="0" collapsed="false">
      <c r="C486" s="912" t="s">
        <v>575</v>
      </c>
      <c r="D486" s="913" t="s">
        <v>1514</v>
      </c>
    </row>
    <row r="487" customFormat="false" ht="13" hidden="false" customHeight="false" outlineLevel="0" collapsed="false">
      <c r="C487" s="912" t="s">
        <v>575</v>
      </c>
      <c r="D487" s="913" t="s">
        <v>1234</v>
      </c>
    </row>
    <row r="488" customFormat="false" ht="13" hidden="false" customHeight="false" outlineLevel="0" collapsed="false">
      <c r="C488" s="912" t="s">
        <v>575</v>
      </c>
      <c r="D488" s="913" t="s">
        <v>1236</v>
      </c>
    </row>
    <row r="489" customFormat="false" ht="13" hidden="false" customHeight="false" outlineLevel="0" collapsed="false">
      <c r="C489" s="912" t="s">
        <v>575</v>
      </c>
      <c r="D489" s="913" t="s">
        <v>1515</v>
      </c>
    </row>
    <row r="490" customFormat="false" ht="13" hidden="false" customHeight="false" outlineLevel="0" collapsed="false">
      <c r="C490" s="912" t="s">
        <v>575</v>
      </c>
      <c r="D490" s="913" t="s">
        <v>1516</v>
      </c>
    </row>
    <row r="491" customFormat="false" ht="13" hidden="false" customHeight="false" outlineLevel="0" collapsed="false">
      <c r="C491" s="912" t="s">
        <v>575</v>
      </c>
      <c r="D491" s="913" t="s">
        <v>1238</v>
      </c>
    </row>
    <row r="492" customFormat="false" ht="13" hidden="false" customHeight="false" outlineLevel="0" collapsed="false">
      <c r="C492" s="912" t="s">
        <v>575</v>
      </c>
      <c r="D492" s="913" t="s">
        <v>1517</v>
      </c>
    </row>
    <row r="493" customFormat="false" ht="13" hidden="false" customHeight="false" outlineLevel="0" collapsed="false">
      <c r="C493" s="912" t="s">
        <v>575</v>
      </c>
      <c r="D493" s="913" t="s">
        <v>1518</v>
      </c>
    </row>
    <row r="494" customFormat="false" ht="13" hidden="false" customHeight="false" outlineLevel="0" collapsed="false">
      <c r="C494" s="912" t="s">
        <v>575</v>
      </c>
      <c r="D494" s="913" t="s">
        <v>1519</v>
      </c>
    </row>
    <row r="495" customFormat="false" ht="13" hidden="false" customHeight="false" outlineLevel="0" collapsed="false">
      <c r="C495" s="912" t="s">
        <v>575</v>
      </c>
      <c r="D495" s="913" t="s">
        <v>1520</v>
      </c>
    </row>
    <row r="496" customFormat="false" ht="13" hidden="false" customHeight="false" outlineLevel="0" collapsed="false">
      <c r="C496" s="912" t="s">
        <v>575</v>
      </c>
      <c r="D496" s="913" t="s">
        <v>1521</v>
      </c>
    </row>
    <row r="497" customFormat="false" ht="13" hidden="false" customHeight="false" outlineLevel="0" collapsed="false">
      <c r="C497" s="912" t="s">
        <v>575</v>
      </c>
      <c r="D497" s="913" t="s">
        <v>1522</v>
      </c>
    </row>
    <row r="498" customFormat="false" ht="13" hidden="false" customHeight="false" outlineLevel="0" collapsed="false">
      <c r="C498" s="912" t="s">
        <v>575</v>
      </c>
      <c r="D498" s="913" t="s">
        <v>1523</v>
      </c>
    </row>
    <row r="499" customFormat="false" ht="13" hidden="false" customHeight="false" outlineLevel="0" collapsed="false">
      <c r="C499" s="912" t="s">
        <v>575</v>
      </c>
      <c r="D499" s="913" t="s">
        <v>1524</v>
      </c>
    </row>
    <row r="500" customFormat="false" ht="13" hidden="false" customHeight="false" outlineLevel="0" collapsed="false">
      <c r="C500" s="912" t="s">
        <v>575</v>
      </c>
      <c r="D500" s="913" t="s">
        <v>1525</v>
      </c>
    </row>
    <row r="501" customFormat="false" ht="13" hidden="false" customHeight="false" outlineLevel="0" collapsed="false">
      <c r="C501" s="912" t="s">
        <v>575</v>
      </c>
      <c r="D501" s="913" t="s">
        <v>1526</v>
      </c>
    </row>
    <row r="502" customFormat="false" ht="13" hidden="false" customHeight="false" outlineLevel="0" collapsed="false">
      <c r="C502" s="912" t="s">
        <v>575</v>
      </c>
      <c r="D502" s="913" t="s">
        <v>1527</v>
      </c>
    </row>
    <row r="503" customFormat="false" ht="13" hidden="false" customHeight="false" outlineLevel="0" collapsed="false">
      <c r="C503" s="912" t="s">
        <v>575</v>
      </c>
      <c r="D503" s="913" t="s">
        <v>1528</v>
      </c>
    </row>
    <row r="504" customFormat="false" ht="13" hidden="false" customHeight="false" outlineLevel="0" collapsed="false">
      <c r="C504" s="912" t="s">
        <v>575</v>
      </c>
      <c r="D504" s="913" t="s">
        <v>1529</v>
      </c>
    </row>
    <row r="505" customFormat="false" ht="13" hidden="false" customHeight="false" outlineLevel="0" collapsed="false">
      <c r="C505" s="912" t="s">
        <v>575</v>
      </c>
      <c r="D505" s="913" t="s">
        <v>1530</v>
      </c>
    </row>
    <row r="506" customFormat="false" ht="13" hidden="false" customHeight="false" outlineLevel="0" collapsed="false">
      <c r="C506" s="912" t="s">
        <v>575</v>
      </c>
      <c r="D506" s="913" t="s">
        <v>1531</v>
      </c>
    </row>
    <row r="507" customFormat="false" ht="13" hidden="false" customHeight="false" outlineLevel="0" collapsed="false">
      <c r="C507" s="912" t="s">
        <v>575</v>
      </c>
      <c r="D507" s="913" t="s">
        <v>1532</v>
      </c>
    </row>
    <row r="508" customFormat="false" ht="13" hidden="false" customHeight="false" outlineLevel="0" collapsed="false">
      <c r="C508" s="912" t="s">
        <v>575</v>
      </c>
      <c r="D508" s="913" t="s">
        <v>1533</v>
      </c>
    </row>
    <row r="509" customFormat="false" ht="13" hidden="false" customHeight="false" outlineLevel="0" collapsed="false">
      <c r="C509" s="912" t="s">
        <v>575</v>
      </c>
      <c r="D509" s="913" t="s">
        <v>1534</v>
      </c>
    </row>
    <row r="510" customFormat="false" ht="13" hidden="false" customHeight="false" outlineLevel="0" collapsed="false">
      <c r="C510" s="912" t="s">
        <v>575</v>
      </c>
      <c r="D510" s="913" t="s">
        <v>1535</v>
      </c>
    </row>
    <row r="511" customFormat="false" ht="13" hidden="false" customHeight="false" outlineLevel="0" collapsed="false">
      <c r="C511" s="912" t="s">
        <v>575</v>
      </c>
      <c r="D511" s="913" t="s">
        <v>1403</v>
      </c>
    </row>
    <row r="512" customFormat="false" ht="13" hidden="false" customHeight="false" outlineLevel="0" collapsed="false">
      <c r="C512" s="912" t="s">
        <v>575</v>
      </c>
      <c r="D512" s="913" t="s">
        <v>1536</v>
      </c>
    </row>
    <row r="513" customFormat="false" ht="13" hidden="false" customHeight="false" outlineLevel="0" collapsed="false">
      <c r="C513" s="912" t="s">
        <v>575</v>
      </c>
      <c r="D513" s="913" t="s">
        <v>1240</v>
      </c>
    </row>
    <row r="514" customFormat="false" ht="13" hidden="false" customHeight="false" outlineLevel="0" collapsed="false">
      <c r="C514" s="912" t="s">
        <v>575</v>
      </c>
      <c r="D514" s="913" t="s">
        <v>1537</v>
      </c>
    </row>
    <row r="515" customFormat="false" ht="13" hidden="false" customHeight="false" outlineLevel="0" collapsed="false">
      <c r="C515" s="912" t="s">
        <v>575</v>
      </c>
      <c r="D515" s="913" t="s">
        <v>1538</v>
      </c>
    </row>
    <row r="516" customFormat="false" ht="13" hidden="false" customHeight="false" outlineLevel="0" collapsed="false">
      <c r="C516" s="912" t="s">
        <v>575</v>
      </c>
      <c r="D516" s="913" t="s">
        <v>1539</v>
      </c>
    </row>
    <row r="517" customFormat="false" ht="13" hidden="false" customHeight="false" outlineLevel="0" collapsed="false">
      <c r="C517" s="912" t="s">
        <v>575</v>
      </c>
      <c r="D517" s="913" t="s">
        <v>1540</v>
      </c>
    </row>
    <row r="518" customFormat="false" ht="13" hidden="false" customHeight="false" outlineLevel="0" collapsed="false">
      <c r="C518" s="912" t="s">
        <v>575</v>
      </c>
      <c r="D518" s="913" t="s">
        <v>1541</v>
      </c>
    </row>
    <row r="519" customFormat="false" ht="13" hidden="false" customHeight="false" outlineLevel="0" collapsed="false">
      <c r="C519" s="912" t="s">
        <v>579</v>
      </c>
      <c r="D519" s="913" t="s">
        <v>659</v>
      </c>
    </row>
    <row r="520" customFormat="false" ht="13" hidden="false" customHeight="false" outlineLevel="0" collapsed="false">
      <c r="C520" s="912" t="s">
        <v>579</v>
      </c>
      <c r="D520" s="913" t="s">
        <v>923</v>
      </c>
    </row>
    <row r="521" customFormat="false" ht="13" hidden="false" customHeight="false" outlineLevel="0" collapsed="false">
      <c r="C521" s="912" t="s">
        <v>579</v>
      </c>
      <c r="D521" s="913" t="s">
        <v>1242</v>
      </c>
    </row>
    <row r="522" customFormat="false" ht="13" hidden="false" customHeight="false" outlineLevel="0" collapsed="false">
      <c r="C522" s="912" t="s">
        <v>579</v>
      </c>
      <c r="D522" s="913" t="s">
        <v>925</v>
      </c>
    </row>
    <row r="523" customFormat="false" ht="13" hidden="false" customHeight="false" outlineLevel="0" collapsed="false">
      <c r="C523" s="912" t="s">
        <v>579</v>
      </c>
      <c r="D523" s="913" t="s">
        <v>927</v>
      </c>
    </row>
    <row r="524" customFormat="false" ht="13" hidden="false" customHeight="false" outlineLevel="0" collapsed="false">
      <c r="C524" s="912" t="s">
        <v>579</v>
      </c>
      <c r="D524" s="913" t="s">
        <v>1542</v>
      </c>
    </row>
    <row r="525" customFormat="false" ht="13" hidden="false" customHeight="false" outlineLevel="0" collapsed="false">
      <c r="C525" s="912" t="s">
        <v>579</v>
      </c>
      <c r="D525" s="913" t="s">
        <v>929</v>
      </c>
    </row>
    <row r="526" customFormat="false" ht="13" hidden="false" customHeight="false" outlineLevel="0" collapsed="false">
      <c r="C526" s="912" t="s">
        <v>579</v>
      </c>
      <c r="D526" s="913" t="s">
        <v>931</v>
      </c>
    </row>
    <row r="527" customFormat="false" ht="13" hidden="false" customHeight="false" outlineLevel="0" collapsed="false">
      <c r="C527" s="912" t="s">
        <v>579</v>
      </c>
      <c r="D527" s="913" t="s">
        <v>933</v>
      </c>
    </row>
    <row r="528" customFormat="false" ht="13" hidden="false" customHeight="false" outlineLevel="0" collapsed="false">
      <c r="C528" s="912" t="s">
        <v>579</v>
      </c>
      <c r="D528" s="913" t="s">
        <v>1543</v>
      </c>
    </row>
    <row r="529" customFormat="false" ht="13" hidden="false" customHeight="false" outlineLevel="0" collapsed="false">
      <c r="C529" s="912" t="s">
        <v>579</v>
      </c>
      <c r="D529" s="913" t="s">
        <v>935</v>
      </c>
    </row>
    <row r="530" customFormat="false" ht="13" hidden="false" customHeight="false" outlineLevel="0" collapsed="false">
      <c r="C530" s="912" t="s">
        <v>579</v>
      </c>
      <c r="D530" s="913" t="s">
        <v>937</v>
      </c>
    </row>
    <row r="531" customFormat="false" ht="13" hidden="false" customHeight="false" outlineLevel="0" collapsed="false">
      <c r="C531" s="912" t="s">
        <v>579</v>
      </c>
      <c r="D531" s="913" t="s">
        <v>939</v>
      </c>
    </row>
    <row r="532" customFormat="false" ht="13" hidden="false" customHeight="false" outlineLevel="0" collapsed="false">
      <c r="C532" s="912" t="s">
        <v>579</v>
      </c>
      <c r="D532" s="913" t="s">
        <v>941</v>
      </c>
    </row>
    <row r="533" customFormat="false" ht="13" hidden="false" customHeight="false" outlineLevel="0" collapsed="false">
      <c r="C533" s="912" t="s">
        <v>579</v>
      </c>
      <c r="D533" s="913" t="s">
        <v>943</v>
      </c>
    </row>
    <row r="534" customFormat="false" ht="13" hidden="false" customHeight="false" outlineLevel="0" collapsed="false">
      <c r="C534" s="912" t="s">
        <v>579</v>
      </c>
      <c r="D534" s="913" t="s">
        <v>1244</v>
      </c>
    </row>
    <row r="535" customFormat="false" ht="13" hidden="false" customHeight="false" outlineLevel="0" collapsed="false">
      <c r="C535" s="912" t="s">
        <v>579</v>
      </c>
      <c r="D535" s="913" t="s">
        <v>945</v>
      </c>
    </row>
    <row r="536" customFormat="false" ht="13" hidden="false" customHeight="false" outlineLevel="0" collapsed="false">
      <c r="C536" s="912" t="s">
        <v>579</v>
      </c>
      <c r="D536" s="913" t="s">
        <v>947</v>
      </c>
    </row>
    <row r="537" customFormat="false" ht="13" hidden="false" customHeight="false" outlineLevel="0" collapsed="false">
      <c r="C537" s="912" t="s">
        <v>579</v>
      </c>
      <c r="D537" s="913" t="s">
        <v>949</v>
      </c>
    </row>
    <row r="538" customFormat="false" ht="13" hidden="false" customHeight="false" outlineLevel="0" collapsed="false">
      <c r="C538" s="912" t="s">
        <v>579</v>
      </c>
      <c r="D538" s="913" t="s">
        <v>951</v>
      </c>
    </row>
    <row r="539" customFormat="false" ht="13" hidden="false" customHeight="false" outlineLevel="0" collapsed="false">
      <c r="C539" s="912" t="s">
        <v>579</v>
      </c>
      <c r="D539" s="913" t="s">
        <v>953</v>
      </c>
    </row>
    <row r="540" customFormat="false" ht="13" hidden="false" customHeight="false" outlineLevel="0" collapsed="false">
      <c r="C540" s="912" t="s">
        <v>579</v>
      </c>
      <c r="D540" s="913" t="s">
        <v>955</v>
      </c>
    </row>
    <row r="541" customFormat="false" ht="13" hidden="false" customHeight="false" outlineLevel="0" collapsed="false">
      <c r="C541" s="912" t="s">
        <v>579</v>
      </c>
      <c r="D541" s="913" t="s">
        <v>753</v>
      </c>
    </row>
    <row r="542" customFormat="false" ht="13" hidden="false" customHeight="false" outlineLevel="0" collapsed="false">
      <c r="C542" s="912" t="s">
        <v>579</v>
      </c>
      <c r="D542" s="913" t="s">
        <v>755</v>
      </c>
    </row>
    <row r="543" customFormat="false" ht="13" hidden="false" customHeight="false" outlineLevel="0" collapsed="false">
      <c r="C543" s="912" t="s">
        <v>579</v>
      </c>
      <c r="D543" s="913" t="s">
        <v>757</v>
      </c>
    </row>
    <row r="544" customFormat="false" ht="13" hidden="false" customHeight="false" outlineLevel="0" collapsed="false">
      <c r="C544" s="912" t="s">
        <v>579</v>
      </c>
      <c r="D544" s="913" t="s">
        <v>814</v>
      </c>
    </row>
    <row r="545" customFormat="false" ht="13" hidden="false" customHeight="false" outlineLevel="0" collapsed="false">
      <c r="C545" s="912" t="s">
        <v>579</v>
      </c>
      <c r="D545" s="913" t="s">
        <v>957</v>
      </c>
    </row>
    <row r="546" customFormat="false" ht="13" hidden="false" customHeight="false" outlineLevel="0" collapsed="false">
      <c r="C546" s="912" t="s">
        <v>579</v>
      </c>
      <c r="D546" s="913" t="s">
        <v>959</v>
      </c>
    </row>
    <row r="547" customFormat="false" ht="13" hidden="false" customHeight="false" outlineLevel="0" collapsed="false">
      <c r="C547" s="912" t="s">
        <v>579</v>
      </c>
      <c r="D547" s="913" t="s">
        <v>961</v>
      </c>
    </row>
    <row r="548" customFormat="false" ht="13" hidden="false" customHeight="false" outlineLevel="0" collapsed="false">
      <c r="C548" s="912" t="s">
        <v>579</v>
      </c>
      <c r="D548" s="913" t="s">
        <v>963</v>
      </c>
    </row>
    <row r="549" customFormat="false" ht="13" hidden="false" customHeight="false" outlineLevel="0" collapsed="false">
      <c r="C549" s="912" t="s">
        <v>579</v>
      </c>
      <c r="D549" s="913" t="s">
        <v>965</v>
      </c>
    </row>
    <row r="550" customFormat="false" ht="13" hidden="false" customHeight="false" outlineLevel="0" collapsed="false">
      <c r="C550" s="912" t="s">
        <v>579</v>
      </c>
      <c r="D550" s="913" t="s">
        <v>967</v>
      </c>
    </row>
    <row r="551" customFormat="false" ht="13" hidden="false" customHeight="false" outlineLevel="0" collapsed="false">
      <c r="C551" s="912" t="s">
        <v>579</v>
      </c>
      <c r="D551" s="913" t="s">
        <v>969</v>
      </c>
    </row>
    <row r="552" customFormat="false" ht="13" hidden="false" customHeight="false" outlineLevel="0" collapsed="false">
      <c r="C552" s="912" t="s">
        <v>579</v>
      </c>
      <c r="D552" s="913" t="s">
        <v>971</v>
      </c>
    </row>
    <row r="553" customFormat="false" ht="13" hidden="false" customHeight="false" outlineLevel="0" collapsed="false">
      <c r="C553" s="912" t="s">
        <v>579</v>
      </c>
      <c r="D553" s="913" t="s">
        <v>973</v>
      </c>
    </row>
    <row r="554" customFormat="false" ht="13" hidden="false" customHeight="false" outlineLevel="0" collapsed="false">
      <c r="C554" s="912" t="s">
        <v>579</v>
      </c>
      <c r="D554" s="913" t="s">
        <v>975</v>
      </c>
    </row>
    <row r="555" customFormat="false" ht="13" hidden="false" customHeight="false" outlineLevel="0" collapsed="false">
      <c r="C555" s="912" t="s">
        <v>579</v>
      </c>
      <c r="D555" s="913" t="s">
        <v>1246</v>
      </c>
    </row>
    <row r="556" customFormat="false" ht="13" hidden="false" customHeight="false" outlineLevel="0" collapsed="false">
      <c r="C556" s="912" t="s">
        <v>579</v>
      </c>
      <c r="D556" s="913" t="s">
        <v>977</v>
      </c>
    </row>
    <row r="557" customFormat="false" ht="13" hidden="false" customHeight="false" outlineLevel="0" collapsed="false">
      <c r="C557" s="912" t="s">
        <v>579</v>
      </c>
      <c r="D557" s="913" t="s">
        <v>816</v>
      </c>
    </row>
    <row r="558" customFormat="false" ht="13" hidden="false" customHeight="false" outlineLevel="0" collapsed="false">
      <c r="C558" s="912" t="s">
        <v>579</v>
      </c>
      <c r="D558" s="913" t="s">
        <v>979</v>
      </c>
    </row>
    <row r="559" customFormat="false" ht="13" hidden="false" customHeight="false" outlineLevel="0" collapsed="false">
      <c r="C559" s="912" t="s">
        <v>579</v>
      </c>
      <c r="D559" s="913" t="s">
        <v>981</v>
      </c>
    </row>
    <row r="560" customFormat="false" ht="13" hidden="false" customHeight="false" outlineLevel="0" collapsed="false">
      <c r="C560" s="912" t="s">
        <v>579</v>
      </c>
      <c r="D560" s="913" t="s">
        <v>983</v>
      </c>
    </row>
    <row r="561" customFormat="false" ht="13" hidden="false" customHeight="false" outlineLevel="0" collapsed="false">
      <c r="C561" s="912" t="s">
        <v>579</v>
      </c>
      <c r="D561" s="913" t="s">
        <v>1248</v>
      </c>
    </row>
    <row r="562" customFormat="false" ht="13" hidden="false" customHeight="false" outlineLevel="0" collapsed="false">
      <c r="C562" s="912" t="s">
        <v>579</v>
      </c>
      <c r="D562" s="913" t="s">
        <v>1250</v>
      </c>
    </row>
    <row r="563" customFormat="false" ht="13" hidden="false" customHeight="false" outlineLevel="0" collapsed="false">
      <c r="C563" s="912" t="s">
        <v>579</v>
      </c>
      <c r="D563" s="913" t="s">
        <v>1252</v>
      </c>
    </row>
    <row r="564" customFormat="false" ht="13" hidden="false" customHeight="false" outlineLevel="0" collapsed="false">
      <c r="C564" s="912" t="s">
        <v>579</v>
      </c>
      <c r="D564" s="913" t="s">
        <v>1544</v>
      </c>
    </row>
    <row r="565" customFormat="false" ht="13" hidden="false" customHeight="false" outlineLevel="0" collapsed="false">
      <c r="C565" s="912" t="s">
        <v>579</v>
      </c>
      <c r="D565" s="913" t="s">
        <v>1545</v>
      </c>
    </row>
    <row r="566" customFormat="false" ht="13" hidden="false" customHeight="false" outlineLevel="0" collapsed="false">
      <c r="C566" s="912" t="s">
        <v>579</v>
      </c>
      <c r="D566" s="913" t="s">
        <v>1254</v>
      </c>
    </row>
    <row r="567" customFormat="false" ht="13" hidden="false" customHeight="false" outlineLevel="0" collapsed="false">
      <c r="C567" s="912" t="s">
        <v>579</v>
      </c>
      <c r="D567" s="913" t="s">
        <v>1256</v>
      </c>
    </row>
    <row r="568" customFormat="false" ht="13" hidden="false" customHeight="false" outlineLevel="0" collapsed="false">
      <c r="C568" s="912" t="s">
        <v>579</v>
      </c>
      <c r="D568" s="913" t="s">
        <v>1258</v>
      </c>
    </row>
    <row r="569" customFormat="false" ht="13" hidden="false" customHeight="false" outlineLevel="0" collapsed="false">
      <c r="C569" s="912" t="s">
        <v>579</v>
      </c>
      <c r="D569" s="913" t="s">
        <v>1546</v>
      </c>
    </row>
    <row r="570" customFormat="false" ht="13" hidden="false" customHeight="false" outlineLevel="0" collapsed="false">
      <c r="C570" s="912" t="s">
        <v>579</v>
      </c>
      <c r="D570" s="913" t="s">
        <v>1547</v>
      </c>
    </row>
    <row r="571" customFormat="false" ht="13" hidden="false" customHeight="false" outlineLevel="0" collapsed="false">
      <c r="C571" s="912" t="s">
        <v>579</v>
      </c>
      <c r="D571" s="913" t="s">
        <v>1548</v>
      </c>
    </row>
    <row r="572" customFormat="false" ht="13" hidden="false" customHeight="false" outlineLevel="0" collapsed="false">
      <c r="C572" s="912" t="s">
        <v>579</v>
      </c>
      <c r="D572" s="913" t="s">
        <v>1549</v>
      </c>
    </row>
    <row r="573" customFormat="false" ht="13" hidden="false" customHeight="false" outlineLevel="0" collapsed="false">
      <c r="C573" s="912" t="s">
        <v>579</v>
      </c>
      <c r="D573" s="913" t="s">
        <v>1550</v>
      </c>
    </row>
    <row r="574" customFormat="false" ht="13" hidden="false" customHeight="false" outlineLevel="0" collapsed="false">
      <c r="C574" s="912" t="s">
        <v>579</v>
      </c>
      <c r="D574" s="913" t="s">
        <v>1551</v>
      </c>
    </row>
    <row r="575" customFormat="false" ht="13" hidden="false" customHeight="false" outlineLevel="0" collapsed="false">
      <c r="C575" s="912" t="s">
        <v>579</v>
      </c>
      <c r="D575" s="913" t="s">
        <v>1217</v>
      </c>
    </row>
    <row r="576" customFormat="false" ht="13" hidden="false" customHeight="false" outlineLevel="0" collapsed="false">
      <c r="C576" s="912" t="s">
        <v>579</v>
      </c>
      <c r="D576" s="913" t="s">
        <v>1552</v>
      </c>
    </row>
    <row r="577" customFormat="false" ht="13" hidden="false" customHeight="false" outlineLevel="0" collapsed="false">
      <c r="C577" s="912" t="s">
        <v>579</v>
      </c>
      <c r="D577" s="913" t="s">
        <v>1553</v>
      </c>
    </row>
    <row r="578" customFormat="false" ht="13" hidden="false" customHeight="false" outlineLevel="0" collapsed="false">
      <c r="C578" s="912" t="s">
        <v>579</v>
      </c>
      <c r="D578" s="913" t="s">
        <v>1260</v>
      </c>
    </row>
    <row r="579" customFormat="false" ht="13" hidden="false" customHeight="false" outlineLevel="0" collapsed="false">
      <c r="C579" s="912" t="s">
        <v>579</v>
      </c>
      <c r="D579" s="913" t="s">
        <v>985</v>
      </c>
    </row>
    <row r="580" customFormat="false" ht="13" hidden="false" customHeight="false" outlineLevel="0" collapsed="false">
      <c r="C580" s="912" t="s">
        <v>579</v>
      </c>
      <c r="D580" s="913" t="s">
        <v>987</v>
      </c>
    </row>
    <row r="581" customFormat="false" ht="13" hidden="false" customHeight="false" outlineLevel="0" collapsed="false">
      <c r="C581" s="912" t="s">
        <v>579</v>
      </c>
      <c r="D581" s="913" t="s">
        <v>989</v>
      </c>
    </row>
    <row r="582" customFormat="false" ht="13" hidden="false" customHeight="false" outlineLevel="0" collapsed="false">
      <c r="C582" s="912" t="s">
        <v>583</v>
      </c>
      <c r="D582" s="913" t="s">
        <v>664</v>
      </c>
    </row>
    <row r="583" customFormat="false" ht="13" hidden="false" customHeight="false" outlineLevel="0" collapsed="false">
      <c r="C583" s="912" t="s">
        <v>583</v>
      </c>
      <c r="D583" s="913" t="s">
        <v>1554</v>
      </c>
    </row>
    <row r="584" customFormat="false" ht="13" hidden="false" customHeight="false" outlineLevel="0" collapsed="false">
      <c r="C584" s="912" t="s">
        <v>583</v>
      </c>
      <c r="D584" s="913" t="s">
        <v>818</v>
      </c>
    </row>
    <row r="585" customFormat="false" ht="13" hidden="false" customHeight="false" outlineLevel="0" collapsed="false">
      <c r="C585" s="912" t="s">
        <v>583</v>
      </c>
      <c r="D585" s="913" t="s">
        <v>759</v>
      </c>
    </row>
    <row r="586" customFormat="false" ht="13" hidden="false" customHeight="false" outlineLevel="0" collapsed="false">
      <c r="C586" s="912" t="s">
        <v>583</v>
      </c>
      <c r="D586" s="913" t="s">
        <v>1555</v>
      </c>
    </row>
    <row r="587" customFormat="false" ht="13" hidden="false" customHeight="false" outlineLevel="0" collapsed="false">
      <c r="C587" s="912" t="s">
        <v>583</v>
      </c>
      <c r="D587" s="913" t="s">
        <v>1262</v>
      </c>
    </row>
    <row r="588" customFormat="false" ht="13" hidden="false" customHeight="false" outlineLevel="0" collapsed="false">
      <c r="C588" s="912" t="s">
        <v>583</v>
      </c>
      <c r="D588" s="913" t="s">
        <v>820</v>
      </c>
    </row>
    <row r="589" customFormat="false" ht="13" hidden="false" customHeight="false" outlineLevel="0" collapsed="false">
      <c r="C589" s="912" t="s">
        <v>583</v>
      </c>
      <c r="D589" s="913" t="s">
        <v>991</v>
      </c>
    </row>
    <row r="590" customFormat="false" ht="13" hidden="false" customHeight="false" outlineLevel="0" collapsed="false">
      <c r="C590" s="912" t="s">
        <v>583</v>
      </c>
      <c r="D590" s="913" t="s">
        <v>993</v>
      </c>
    </row>
    <row r="591" customFormat="false" ht="13" hidden="false" customHeight="false" outlineLevel="0" collapsed="false">
      <c r="C591" s="912" t="s">
        <v>583</v>
      </c>
      <c r="D591" s="913" t="s">
        <v>761</v>
      </c>
    </row>
    <row r="592" customFormat="false" ht="13" hidden="false" customHeight="false" outlineLevel="0" collapsed="false">
      <c r="C592" s="912" t="s">
        <v>583</v>
      </c>
      <c r="D592" s="913" t="s">
        <v>822</v>
      </c>
    </row>
    <row r="593" customFormat="false" ht="13" hidden="false" customHeight="false" outlineLevel="0" collapsed="false">
      <c r="C593" s="912" t="s">
        <v>583</v>
      </c>
      <c r="D593" s="913" t="s">
        <v>1264</v>
      </c>
    </row>
    <row r="594" customFormat="false" ht="13" hidden="false" customHeight="false" outlineLevel="0" collapsed="false">
      <c r="C594" s="912" t="s">
        <v>583</v>
      </c>
      <c r="D594" s="913" t="s">
        <v>1556</v>
      </c>
    </row>
    <row r="595" customFormat="false" ht="13" hidden="false" customHeight="false" outlineLevel="0" collapsed="false">
      <c r="C595" s="912" t="s">
        <v>583</v>
      </c>
      <c r="D595" s="913" t="s">
        <v>763</v>
      </c>
    </row>
    <row r="596" customFormat="false" ht="13" hidden="false" customHeight="false" outlineLevel="0" collapsed="false">
      <c r="C596" s="912" t="s">
        <v>583</v>
      </c>
      <c r="D596" s="913" t="s">
        <v>995</v>
      </c>
    </row>
    <row r="597" customFormat="false" ht="13" hidden="false" customHeight="false" outlineLevel="0" collapsed="false">
      <c r="C597" s="912" t="s">
        <v>583</v>
      </c>
      <c r="D597" s="913" t="s">
        <v>1557</v>
      </c>
    </row>
    <row r="598" customFormat="false" ht="13" hidden="false" customHeight="false" outlineLevel="0" collapsed="false">
      <c r="C598" s="912" t="s">
        <v>583</v>
      </c>
      <c r="D598" s="913" t="s">
        <v>824</v>
      </c>
    </row>
    <row r="599" customFormat="false" ht="13" hidden="false" customHeight="false" outlineLevel="0" collapsed="false">
      <c r="C599" s="912" t="s">
        <v>583</v>
      </c>
      <c r="D599" s="913" t="s">
        <v>997</v>
      </c>
    </row>
    <row r="600" customFormat="false" ht="13" hidden="false" customHeight="false" outlineLevel="0" collapsed="false">
      <c r="C600" s="912" t="s">
        <v>583</v>
      </c>
      <c r="D600" s="913" t="s">
        <v>826</v>
      </c>
    </row>
    <row r="601" customFormat="false" ht="13" hidden="false" customHeight="false" outlineLevel="0" collapsed="false">
      <c r="C601" s="912" t="s">
        <v>583</v>
      </c>
      <c r="D601" s="913" t="s">
        <v>999</v>
      </c>
    </row>
    <row r="602" customFormat="false" ht="13" hidden="false" customHeight="false" outlineLevel="0" collapsed="false">
      <c r="C602" s="912" t="s">
        <v>583</v>
      </c>
      <c r="D602" s="913" t="s">
        <v>1558</v>
      </c>
    </row>
    <row r="603" customFormat="false" ht="13" hidden="false" customHeight="false" outlineLevel="0" collapsed="false">
      <c r="C603" s="912" t="s">
        <v>583</v>
      </c>
      <c r="D603" s="913" t="s">
        <v>1000</v>
      </c>
    </row>
    <row r="604" customFormat="false" ht="13" hidden="false" customHeight="false" outlineLevel="0" collapsed="false">
      <c r="C604" s="912" t="s">
        <v>583</v>
      </c>
      <c r="D604" s="913" t="s">
        <v>1266</v>
      </c>
    </row>
    <row r="605" customFormat="false" ht="13" hidden="false" customHeight="false" outlineLevel="0" collapsed="false">
      <c r="C605" s="912" t="s">
        <v>583</v>
      </c>
      <c r="D605" s="913" t="s">
        <v>1268</v>
      </c>
    </row>
    <row r="606" customFormat="false" ht="13" hidden="false" customHeight="false" outlineLevel="0" collapsed="false">
      <c r="C606" s="912" t="s">
        <v>583</v>
      </c>
      <c r="D606" s="913" t="s">
        <v>765</v>
      </c>
    </row>
    <row r="607" customFormat="false" ht="13" hidden="false" customHeight="false" outlineLevel="0" collapsed="false">
      <c r="C607" s="912" t="s">
        <v>583</v>
      </c>
      <c r="D607" s="913" t="s">
        <v>828</v>
      </c>
    </row>
    <row r="608" customFormat="false" ht="13" hidden="false" customHeight="false" outlineLevel="0" collapsed="false">
      <c r="C608" s="912" t="s">
        <v>583</v>
      </c>
      <c r="D608" s="913" t="s">
        <v>1002</v>
      </c>
    </row>
    <row r="609" customFormat="false" ht="13" hidden="false" customHeight="false" outlineLevel="0" collapsed="false">
      <c r="C609" s="912" t="s">
        <v>583</v>
      </c>
      <c r="D609" s="913" t="s">
        <v>1270</v>
      </c>
    </row>
    <row r="610" customFormat="false" ht="13" hidden="false" customHeight="false" outlineLevel="0" collapsed="false">
      <c r="C610" s="912" t="s">
        <v>583</v>
      </c>
      <c r="D610" s="913" t="s">
        <v>830</v>
      </c>
    </row>
    <row r="611" customFormat="false" ht="13" hidden="false" customHeight="false" outlineLevel="0" collapsed="false">
      <c r="C611" s="912" t="s">
        <v>583</v>
      </c>
      <c r="D611" s="913" t="s">
        <v>1004</v>
      </c>
    </row>
    <row r="612" customFormat="false" ht="13" hidden="false" customHeight="false" outlineLevel="0" collapsed="false">
      <c r="C612" s="912" t="s">
        <v>583</v>
      </c>
      <c r="D612" s="913" t="s">
        <v>1272</v>
      </c>
    </row>
    <row r="613" customFormat="false" ht="13" hidden="false" customHeight="false" outlineLevel="0" collapsed="false">
      <c r="C613" s="912" t="s">
        <v>583</v>
      </c>
      <c r="D613" s="913" t="s">
        <v>1559</v>
      </c>
    </row>
    <row r="614" customFormat="false" ht="13" hidden="false" customHeight="false" outlineLevel="0" collapsed="false">
      <c r="C614" s="912" t="s">
        <v>583</v>
      </c>
      <c r="D614" s="913" t="s">
        <v>1560</v>
      </c>
    </row>
    <row r="615" customFormat="false" ht="13" hidden="false" customHeight="false" outlineLevel="0" collapsed="false">
      <c r="C615" s="912" t="s">
        <v>583</v>
      </c>
      <c r="D615" s="913" t="s">
        <v>1561</v>
      </c>
    </row>
    <row r="616" customFormat="false" ht="13" hidden="false" customHeight="false" outlineLevel="0" collapsed="false">
      <c r="C616" s="912" t="s">
        <v>583</v>
      </c>
      <c r="D616" s="913" t="s">
        <v>1274</v>
      </c>
    </row>
    <row r="617" customFormat="false" ht="13" hidden="false" customHeight="false" outlineLevel="0" collapsed="false">
      <c r="C617" s="912" t="s">
        <v>583</v>
      </c>
      <c r="D617" s="913" t="s">
        <v>1562</v>
      </c>
    </row>
    <row r="618" customFormat="false" ht="13" hidden="false" customHeight="false" outlineLevel="0" collapsed="false">
      <c r="C618" s="912" t="s">
        <v>583</v>
      </c>
      <c r="D618" s="913" t="s">
        <v>1276</v>
      </c>
    </row>
    <row r="619" customFormat="false" ht="13" hidden="false" customHeight="false" outlineLevel="0" collapsed="false">
      <c r="C619" s="912" t="s">
        <v>583</v>
      </c>
      <c r="D619" s="913" t="s">
        <v>1006</v>
      </c>
    </row>
    <row r="620" customFormat="false" ht="13" hidden="false" customHeight="false" outlineLevel="0" collapsed="false">
      <c r="C620" s="912" t="s">
        <v>583</v>
      </c>
      <c r="D620" s="913" t="s">
        <v>832</v>
      </c>
    </row>
    <row r="621" customFormat="false" ht="13" hidden="false" customHeight="false" outlineLevel="0" collapsed="false">
      <c r="C621" s="912" t="s">
        <v>583</v>
      </c>
      <c r="D621" s="913" t="s">
        <v>1563</v>
      </c>
    </row>
    <row r="622" customFormat="false" ht="13" hidden="false" customHeight="false" outlineLevel="0" collapsed="false">
      <c r="C622" s="912" t="s">
        <v>583</v>
      </c>
      <c r="D622" s="913" t="s">
        <v>1564</v>
      </c>
    </row>
    <row r="623" customFormat="false" ht="13" hidden="false" customHeight="false" outlineLevel="0" collapsed="false">
      <c r="C623" s="912" t="s">
        <v>583</v>
      </c>
      <c r="D623" s="913" t="s">
        <v>1565</v>
      </c>
    </row>
    <row r="624" customFormat="false" ht="13" hidden="false" customHeight="false" outlineLevel="0" collapsed="false">
      <c r="C624" s="912" t="s">
        <v>583</v>
      </c>
      <c r="D624" s="913" t="s">
        <v>1566</v>
      </c>
    </row>
    <row r="625" customFormat="false" ht="13" hidden="false" customHeight="false" outlineLevel="0" collapsed="false">
      <c r="C625" s="912" t="s">
        <v>583</v>
      </c>
      <c r="D625" s="913" t="s">
        <v>1567</v>
      </c>
    </row>
    <row r="626" customFormat="false" ht="13" hidden="false" customHeight="false" outlineLevel="0" collapsed="false">
      <c r="C626" s="912" t="s">
        <v>583</v>
      </c>
      <c r="D626" s="913" t="s">
        <v>1568</v>
      </c>
    </row>
    <row r="627" customFormat="false" ht="13" hidden="false" customHeight="false" outlineLevel="0" collapsed="false">
      <c r="C627" s="912" t="s">
        <v>583</v>
      </c>
      <c r="D627" s="913" t="s">
        <v>1569</v>
      </c>
    </row>
    <row r="628" customFormat="false" ht="13" hidden="false" customHeight="false" outlineLevel="0" collapsed="false">
      <c r="C628" s="912" t="s">
        <v>583</v>
      </c>
      <c r="D628" s="913" t="s">
        <v>1570</v>
      </c>
    </row>
    <row r="629" customFormat="false" ht="13" hidden="false" customHeight="false" outlineLevel="0" collapsed="false">
      <c r="C629" s="912" t="s">
        <v>583</v>
      </c>
      <c r="D629" s="913" t="s">
        <v>1571</v>
      </c>
    </row>
    <row r="630" customFormat="false" ht="13" hidden="false" customHeight="false" outlineLevel="0" collapsed="false">
      <c r="C630" s="912" t="s">
        <v>583</v>
      </c>
      <c r="D630" s="913" t="s">
        <v>1572</v>
      </c>
    </row>
    <row r="631" customFormat="false" ht="13" hidden="false" customHeight="false" outlineLevel="0" collapsed="false">
      <c r="C631" s="912" t="s">
        <v>583</v>
      </c>
      <c r="D631" s="913" t="s">
        <v>1278</v>
      </c>
    </row>
    <row r="632" customFormat="false" ht="13" hidden="false" customHeight="false" outlineLevel="0" collapsed="false">
      <c r="C632" s="912" t="s">
        <v>583</v>
      </c>
      <c r="D632" s="913" t="s">
        <v>1280</v>
      </c>
    </row>
    <row r="633" customFormat="false" ht="13" hidden="false" customHeight="false" outlineLevel="0" collapsed="false">
      <c r="C633" s="912" t="s">
        <v>583</v>
      </c>
      <c r="D633" s="913" t="s">
        <v>1573</v>
      </c>
    </row>
    <row r="634" customFormat="false" ht="13" hidden="false" customHeight="false" outlineLevel="0" collapsed="false">
      <c r="C634" s="912" t="s">
        <v>583</v>
      </c>
      <c r="D634" s="913" t="s">
        <v>1574</v>
      </c>
    </row>
    <row r="635" customFormat="false" ht="13" hidden="false" customHeight="false" outlineLevel="0" collapsed="false">
      <c r="C635" s="912" t="s">
        <v>583</v>
      </c>
      <c r="D635" s="913" t="s">
        <v>1575</v>
      </c>
    </row>
    <row r="636" customFormat="false" ht="13" hidden="false" customHeight="false" outlineLevel="0" collapsed="false">
      <c r="C636" s="912" t="s">
        <v>529</v>
      </c>
      <c r="D636" s="913" t="s">
        <v>530</v>
      </c>
    </row>
    <row r="637" customFormat="false" ht="13" hidden="false" customHeight="false" outlineLevel="0" collapsed="false">
      <c r="C637" s="912" t="s">
        <v>529</v>
      </c>
      <c r="D637" s="913" t="s">
        <v>538</v>
      </c>
    </row>
    <row r="638" customFormat="false" ht="13" hidden="false" customHeight="false" outlineLevel="0" collapsed="false">
      <c r="C638" s="912" t="s">
        <v>529</v>
      </c>
      <c r="D638" s="913" t="s">
        <v>545</v>
      </c>
    </row>
    <row r="639" customFormat="false" ht="13" hidden="false" customHeight="false" outlineLevel="0" collapsed="false">
      <c r="C639" s="912" t="s">
        <v>529</v>
      </c>
      <c r="D639" s="913" t="s">
        <v>549</v>
      </c>
    </row>
    <row r="640" customFormat="false" ht="13" hidden="false" customHeight="false" outlineLevel="0" collapsed="false">
      <c r="C640" s="912" t="s">
        <v>529</v>
      </c>
      <c r="D640" s="913" t="s">
        <v>554</v>
      </c>
    </row>
    <row r="641" customFormat="false" ht="13" hidden="false" customHeight="false" outlineLevel="0" collapsed="false">
      <c r="C641" s="912" t="s">
        <v>529</v>
      </c>
      <c r="D641" s="913" t="s">
        <v>560</v>
      </c>
    </row>
    <row r="642" customFormat="false" ht="13" hidden="false" customHeight="false" outlineLevel="0" collapsed="false">
      <c r="C642" s="912" t="s">
        <v>529</v>
      </c>
      <c r="D642" s="913" t="s">
        <v>565</v>
      </c>
    </row>
    <row r="643" customFormat="false" ht="13" hidden="false" customHeight="false" outlineLevel="0" collapsed="false">
      <c r="C643" s="912" t="s">
        <v>529</v>
      </c>
      <c r="D643" s="913" t="s">
        <v>569</v>
      </c>
    </row>
    <row r="644" customFormat="false" ht="13" hidden="false" customHeight="false" outlineLevel="0" collapsed="false">
      <c r="C644" s="912" t="s">
        <v>529</v>
      </c>
      <c r="D644" s="913" t="s">
        <v>573</v>
      </c>
    </row>
    <row r="645" customFormat="false" ht="13" hidden="false" customHeight="false" outlineLevel="0" collapsed="false">
      <c r="C645" s="912" t="s">
        <v>529</v>
      </c>
      <c r="D645" s="913" t="s">
        <v>577</v>
      </c>
    </row>
    <row r="646" customFormat="false" ht="13" hidden="false" customHeight="false" outlineLevel="0" collapsed="false">
      <c r="C646" s="912" t="s">
        <v>529</v>
      </c>
      <c r="D646" s="913" t="s">
        <v>581</v>
      </c>
    </row>
    <row r="647" customFormat="false" ht="13" hidden="false" customHeight="false" outlineLevel="0" collapsed="false">
      <c r="C647" s="912" t="s">
        <v>529</v>
      </c>
      <c r="D647" s="913" t="s">
        <v>585</v>
      </c>
    </row>
    <row r="648" customFormat="false" ht="13" hidden="false" customHeight="false" outlineLevel="0" collapsed="false">
      <c r="C648" s="912" t="s">
        <v>529</v>
      </c>
      <c r="D648" s="913" t="s">
        <v>588</v>
      </c>
    </row>
    <row r="649" customFormat="false" ht="13" hidden="false" customHeight="false" outlineLevel="0" collapsed="false">
      <c r="C649" s="912" t="s">
        <v>529</v>
      </c>
      <c r="D649" s="913" t="s">
        <v>592</v>
      </c>
    </row>
    <row r="650" customFormat="false" ht="13" hidden="false" customHeight="false" outlineLevel="0" collapsed="false">
      <c r="C650" s="912" t="s">
        <v>529</v>
      </c>
      <c r="D650" s="913" t="s">
        <v>596</v>
      </c>
    </row>
    <row r="651" customFormat="false" ht="13" hidden="false" customHeight="false" outlineLevel="0" collapsed="false">
      <c r="C651" s="912" t="s">
        <v>529</v>
      </c>
      <c r="D651" s="913" t="s">
        <v>600</v>
      </c>
    </row>
    <row r="652" customFormat="false" ht="13" hidden="false" customHeight="false" outlineLevel="0" collapsed="false">
      <c r="C652" s="912" t="s">
        <v>529</v>
      </c>
      <c r="D652" s="913" t="s">
        <v>604</v>
      </c>
    </row>
    <row r="653" customFormat="false" ht="13" hidden="false" customHeight="false" outlineLevel="0" collapsed="false">
      <c r="C653" s="912" t="s">
        <v>529</v>
      </c>
      <c r="D653" s="913" t="s">
        <v>608</v>
      </c>
    </row>
    <row r="654" customFormat="false" ht="13" hidden="false" customHeight="false" outlineLevel="0" collapsed="false">
      <c r="C654" s="912" t="s">
        <v>529</v>
      </c>
      <c r="D654" s="913" t="s">
        <v>612</v>
      </c>
    </row>
    <row r="655" customFormat="false" ht="13" hidden="false" customHeight="false" outlineLevel="0" collapsed="false">
      <c r="C655" s="912" t="s">
        <v>529</v>
      </c>
      <c r="D655" s="913" t="s">
        <v>616</v>
      </c>
    </row>
    <row r="656" customFormat="false" ht="13" hidden="false" customHeight="false" outlineLevel="0" collapsed="false">
      <c r="C656" s="912" t="s">
        <v>529</v>
      </c>
      <c r="D656" s="913" t="s">
        <v>620</v>
      </c>
    </row>
    <row r="657" customFormat="false" ht="13" hidden="false" customHeight="false" outlineLevel="0" collapsed="false">
      <c r="C657" s="912" t="s">
        <v>529</v>
      </c>
      <c r="D657" s="913" t="s">
        <v>624</v>
      </c>
    </row>
    <row r="658" customFormat="false" ht="13" hidden="false" customHeight="false" outlineLevel="0" collapsed="false">
      <c r="C658" s="912" t="s">
        <v>529</v>
      </c>
      <c r="D658" s="913" t="s">
        <v>628</v>
      </c>
    </row>
    <row r="659" customFormat="false" ht="13" hidden="false" customHeight="false" outlineLevel="0" collapsed="false">
      <c r="C659" s="912" t="s">
        <v>529</v>
      </c>
      <c r="D659" s="913" t="s">
        <v>668</v>
      </c>
    </row>
    <row r="660" customFormat="false" ht="13" hidden="false" customHeight="false" outlineLevel="0" collapsed="false">
      <c r="C660" s="912" t="s">
        <v>529</v>
      </c>
      <c r="D660" s="913" t="s">
        <v>767</v>
      </c>
    </row>
    <row r="661" customFormat="false" ht="13" hidden="false" customHeight="false" outlineLevel="0" collapsed="false">
      <c r="C661" s="912" t="s">
        <v>529</v>
      </c>
      <c r="D661" s="913" t="s">
        <v>672</v>
      </c>
    </row>
    <row r="662" customFormat="false" ht="13" hidden="false" customHeight="false" outlineLevel="0" collapsed="false">
      <c r="C662" s="912" t="s">
        <v>529</v>
      </c>
      <c r="D662" s="913" t="s">
        <v>676</v>
      </c>
    </row>
    <row r="663" customFormat="false" ht="13" hidden="false" customHeight="false" outlineLevel="0" collapsed="false">
      <c r="C663" s="912" t="s">
        <v>529</v>
      </c>
      <c r="D663" s="913" t="s">
        <v>681</v>
      </c>
    </row>
    <row r="664" customFormat="false" ht="13" hidden="false" customHeight="false" outlineLevel="0" collapsed="false">
      <c r="C664" s="912" t="s">
        <v>529</v>
      </c>
      <c r="D664" s="913" t="s">
        <v>2376</v>
      </c>
    </row>
    <row r="665" customFormat="false" ht="13" hidden="false" customHeight="false" outlineLevel="0" collapsed="false">
      <c r="C665" s="912" t="s">
        <v>529</v>
      </c>
      <c r="D665" s="913" t="s">
        <v>769</v>
      </c>
    </row>
    <row r="666" customFormat="false" ht="13" hidden="false" customHeight="false" outlineLevel="0" collapsed="false">
      <c r="C666" s="912" t="s">
        <v>529</v>
      </c>
      <c r="D666" s="913" t="s">
        <v>691</v>
      </c>
    </row>
    <row r="667" customFormat="false" ht="13" hidden="false" customHeight="false" outlineLevel="0" collapsed="false">
      <c r="C667" s="912" t="s">
        <v>529</v>
      </c>
      <c r="D667" s="913" t="s">
        <v>633</v>
      </c>
    </row>
    <row r="668" customFormat="false" ht="13" hidden="false" customHeight="false" outlineLevel="0" collapsed="false">
      <c r="C668" s="912" t="s">
        <v>529</v>
      </c>
      <c r="D668" s="913" t="s">
        <v>695</v>
      </c>
    </row>
    <row r="669" customFormat="false" ht="13" hidden="false" customHeight="false" outlineLevel="0" collapsed="false">
      <c r="C669" s="912" t="s">
        <v>529</v>
      </c>
      <c r="D669" s="913" t="s">
        <v>700</v>
      </c>
    </row>
    <row r="670" customFormat="false" ht="13" hidden="false" customHeight="false" outlineLevel="0" collapsed="false">
      <c r="C670" s="912" t="s">
        <v>529</v>
      </c>
      <c r="D670" s="913" t="s">
        <v>704</v>
      </c>
    </row>
    <row r="671" customFormat="false" ht="13" hidden="false" customHeight="false" outlineLevel="0" collapsed="false">
      <c r="C671" s="912" t="s">
        <v>529</v>
      </c>
      <c r="D671" s="913" t="s">
        <v>708</v>
      </c>
    </row>
    <row r="672" customFormat="false" ht="13" hidden="false" customHeight="false" outlineLevel="0" collapsed="false">
      <c r="C672" s="912" t="s">
        <v>529</v>
      </c>
      <c r="D672" s="913" t="s">
        <v>713</v>
      </c>
    </row>
    <row r="673" customFormat="false" ht="13" hidden="false" customHeight="false" outlineLevel="0" collapsed="false">
      <c r="C673" s="912" t="s">
        <v>529</v>
      </c>
      <c r="D673" s="913" t="s">
        <v>717</v>
      </c>
    </row>
    <row r="674" customFormat="false" ht="13" hidden="false" customHeight="false" outlineLevel="0" collapsed="false">
      <c r="C674" s="912" t="s">
        <v>529</v>
      </c>
      <c r="D674" s="913" t="s">
        <v>834</v>
      </c>
    </row>
    <row r="675" customFormat="false" ht="13" hidden="false" customHeight="false" outlineLevel="0" collapsed="false">
      <c r="C675" s="912" t="s">
        <v>529</v>
      </c>
      <c r="D675" s="913" t="s">
        <v>637</v>
      </c>
    </row>
    <row r="676" customFormat="false" ht="13" hidden="false" customHeight="false" outlineLevel="0" collapsed="false">
      <c r="C676" s="912" t="s">
        <v>529</v>
      </c>
      <c r="D676" s="913" t="s">
        <v>771</v>
      </c>
    </row>
    <row r="677" customFormat="false" ht="13" hidden="false" customHeight="false" outlineLevel="0" collapsed="false">
      <c r="C677" s="912" t="s">
        <v>529</v>
      </c>
      <c r="D677" s="913" t="s">
        <v>721</v>
      </c>
    </row>
    <row r="678" customFormat="false" ht="13" hidden="false" customHeight="false" outlineLevel="0" collapsed="false">
      <c r="C678" s="912" t="s">
        <v>529</v>
      </c>
      <c r="D678" s="913" t="s">
        <v>724</v>
      </c>
    </row>
    <row r="679" customFormat="false" ht="13" hidden="false" customHeight="false" outlineLevel="0" collapsed="false">
      <c r="C679" s="912" t="s">
        <v>529</v>
      </c>
      <c r="D679" s="913" t="s">
        <v>1008</v>
      </c>
    </row>
    <row r="680" customFormat="false" ht="13" hidden="false" customHeight="false" outlineLevel="0" collapsed="false">
      <c r="C680" s="912" t="s">
        <v>529</v>
      </c>
      <c r="D680" s="913" t="s">
        <v>641</v>
      </c>
    </row>
    <row r="681" customFormat="false" ht="13" hidden="false" customHeight="false" outlineLevel="0" collapsed="false">
      <c r="C681" s="912" t="s">
        <v>529</v>
      </c>
      <c r="D681" s="913" t="s">
        <v>727</v>
      </c>
    </row>
    <row r="682" customFormat="false" ht="13" hidden="false" customHeight="false" outlineLevel="0" collapsed="false">
      <c r="C682" s="912" t="s">
        <v>529</v>
      </c>
      <c r="D682" s="913" t="s">
        <v>1010</v>
      </c>
    </row>
    <row r="683" customFormat="false" ht="13" hidden="false" customHeight="false" outlineLevel="0" collapsed="false">
      <c r="C683" s="912" t="s">
        <v>529</v>
      </c>
      <c r="D683" s="913" t="s">
        <v>836</v>
      </c>
    </row>
    <row r="684" customFormat="false" ht="13" hidden="false" customHeight="false" outlineLevel="0" collapsed="false">
      <c r="C684" s="912" t="s">
        <v>529</v>
      </c>
      <c r="D684" s="913" t="s">
        <v>730</v>
      </c>
    </row>
    <row r="685" customFormat="false" ht="13" hidden="false" customHeight="false" outlineLevel="0" collapsed="false">
      <c r="C685" s="912" t="s">
        <v>529</v>
      </c>
      <c r="D685" s="913" t="s">
        <v>1012</v>
      </c>
    </row>
    <row r="686" customFormat="false" ht="13" hidden="false" customHeight="false" outlineLevel="0" collapsed="false">
      <c r="C686" s="912" t="s">
        <v>529</v>
      </c>
      <c r="D686" s="913" t="s">
        <v>838</v>
      </c>
    </row>
    <row r="687" customFormat="false" ht="13" hidden="false" customHeight="false" outlineLevel="0" collapsed="false">
      <c r="C687" s="912" t="s">
        <v>529</v>
      </c>
      <c r="D687" s="913" t="s">
        <v>1016</v>
      </c>
    </row>
    <row r="688" customFormat="false" ht="13" hidden="false" customHeight="false" outlineLevel="0" collapsed="false">
      <c r="C688" s="912" t="s">
        <v>529</v>
      </c>
      <c r="D688" s="913" t="s">
        <v>1014</v>
      </c>
    </row>
    <row r="689" customFormat="false" ht="13" hidden="false" customHeight="false" outlineLevel="0" collapsed="false">
      <c r="C689" s="912" t="s">
        <v>529</v>
      </c>
      <c r="D689" s="913" t="s">
        <v>1576</v>
      </c>
    </row>
    <row r="690" customFormat="false" ht="13" hidden="false" customHeight="false" outlineLevel="0" collapsed="false">
      <c r="C690" s="912" t="s">
        <v>529</v>
      </c>
      <c r="D690" s="913" t="s">
        <v>1577</v>
      </c>
    </row>
    <row r="691" customFormat="false" ht="13" hidden="false" customHeight="false" outlineLevel="0" collapsed="false">
      <c r="C691" s="912" t="s">
        <v>529</v>
      </c>
      <c r="D691" s="913" t="s">
        <v>1578</v>
      </c>
    </row>
    <row r="692" customFormat="false" ht="13" hidden="false" customHeight="false" outlineLevel="0" collapsed="false">
      <c r="C692" s="912" t="s">
        <v>529</v>
      </c>
      <c r="D692" s="913" t="s">
        <v>1579</v>
      </c>
    </row>
    <row r="693" customFormat="false" ht="13" hidden="false" customHeight="false" outlineLevel="0" collapsed="false">
      <c r="C693" s="912" t="s">
        <v>529</v>
      </c>
      <c r="D693" s="913" t="s">
        <v>1580</v>
      </c>
    </row>
    <row r="694" customFormat="false" ht="13" hidden="false" customHeight="false" outlineLevel="0" collapsed="false">
      <c r="C694" s="912" t="s">
        <v>529</v>
      </c>
      <c r="D694" s="913" t="s">
        <v>1581</v>
      </c>
    </row>
    <row r="695" customFormat="false" ht="13" hidden="false" customHeight="false" outlineLevel="0" collapsed="false">
      <c r="C695" s="912" t="s">
        <v>529</v>
      </c>
      <c r="D695" s="913" t="s">
        <v>1582</v>
      </c>
    </row>
    <row r="696" customFormat="false" ht="13" hidden="false" customHeight="false" outlineLevel="0" collapsed="false">
      <c r="C696" s="912" t="s">
        <v>529</v>
      </c>
      <c r="D696" s="913" t="s">
        <v>1583</v>
      </c>
    </row>
    <row r="697" customFormat="false" ht="13" hidden="false" customHeight="false" outlineLevel="0" collapsed="false">
      <c r="C697" s="912" t="s">
        <v>529</v>
      </c>
      <c r="D697" s="913" t="s">
        <v>1584</v>
      </c>
    </row>
    <row r="698" customFormat="false" ht="13" hidden="false" customHeight="false" outlineLevel="0" collapsed="false">
      <c r="C698" s="912" t="s">
        <v>590</v>
      </c>
      <c r="D698" s="913" t="s">
        <v>646</v>
      </c>
    </row>
    <row r="699" customFormat="false" ht="13" hidden="false" customHeight="false" outlineLevel="0" collapsed="false">
      <c r="C699" s="912" t="s">
        <v>590</v>
      </c>
      <c r="D699" s="913" t="s">
        <v>651</v>
      </c>
    </row>
    <row r="700" customFormat="false" ht="13" hidden="false" customHeight="false" outlineLevel="0" collapsed="false">
      <c r="C700" s="912" t="s">
        <v>590</v>
      </c>
      <c r="D700" s="913" t="s">
        <v>773</v>
      </c>
    </row>
    <row r="701" customFormat="false" ht="13" hidden="false" customHeight="false" outlineLevel="0" collapsed="false">
      <c r="C701" s="912" t="s">
        <v>590</v>
      </c>
      <c r="D701" s="913" t="s">
        <v>840</v>
      </c>
    </row>
    <row r="702" customFormat="false" ht="13" hidden="false" customHeight="false" outlineLevel="0" collapsed="false">
      <c r="C702" s="912" t="s">
        <v>590</v>
      </c>
      <c r="D702" s="913" t="s">
        <v>842</v>
      </c>
    </row>
    <row r="703" customFormat="false" ht="13" hidden="false" customHeight="false" outlineLevel="0" collapsed="false">
      <c r="C703" s="912" t="s">
        <v>590</v>
      </c>
      <c r="D703" s="913" t="s">
        <v>732</v>
      </c>
    </row>
    <row r="704" customFormat="false" ht="13" hidden="false" customHeight="false" outlineLevel="0" collapsed="false">
      <c r="C704" s="912" t="s">
        <v>590</v>
      </c>
      <c r="D704" s="913" t="s">
        <v>775</v>
      </c>
    </row>
    <row r="705" customFormat="false" ht="13" hidden="false" customHeight="false" outlineLevel="0" collapsed="false">
      <c r="C705" s="912" t="s">
        <v>590</v>
      </c>
      <c r="D705" s="913" t="s">
        <v>844</v>
      </c>
    </row>
    <row r="706" customFormat="false" ht="13" hidden="false" customHeight="false" outlineLevel="0" collapsed="false">
      <c r="C706" s="912" t="s">
        <v>590</v>
      </c>
      <c r="D706" s="913" t="s">
        <v>846</v>
      </c>
    </row>
    <row r="707" customFormat="false" ht="13" hidden="false" customHeight="false" outlineLevel="0" collapsed="false">
      <c r="C707" s="912" t="s">
        <v>590</v>
      </c>
      <c r="D707" s="913" t="s">
        <v>777</v>
      </c>
    </row>
    <row r="708" customFormat="false" ht="13" hidden="false" customHeight="false" outlineLevel="0" collapsed="false">
      <c r="C708" s="912" t="s">
        <v>590</v>
      </c>
      <c r="D708" s="913" t="s">
        <v>1018</v>
      </c>
    </row>
    <row r="709" customFormat="false" ht="13" hidden="false" customHeight="false" outlineLevel="0" collapsed="false">
      <c r="C709" s="912" t="s">
        <v>590</v>
      </c>
      <c r="D709" s="913" t="s">
        <v>1020</v>
      </c>
    </row>
    <row r="710" customFormat="false" ht="13" hidden="false" customHeight="false" outlineLevel="0" collapsed="false">
      <c r="C710" s="912" t="s">
        <v>590</v>
      </c>
      <c r="D710" s="913" t="s">
        <v>779</v>
      </c>
    </row>
    <row r="711" customFormat="false" ht="13" hidden="false" customHeight="false" outlineLevel="0" collapsed="false">
      <c r="C711" s="912" t="s">
        <v>590</v>
      </c>
      <c r="D711" s="913" t="s">
        <v>848</v>
      </c>
    </row>
    <row r="712" customFormat="false" ht="13" hidden="false" customHeight="false" outlineLevel="0" collapsed="false">
      <c r="C712" s="912" t="s">
        <v>590</v>
      </c>
      <c r="D712" s="913" t="s">
        <v>850</v>
      </c>
    </row>
    <row r="713" customFormat="false" ht="13" hidden="false" customHeight="false" outlineLevel="0" collapsed="false">
      <c r="C713" s="912" t="s">
        <v>590</v>
      </c>
      <c r="D713" s="913" t="s">
        <v>781</v>
      </c>
    </row>
    <row r="714" customFormat="false" ht="13" hidden="false" customHeight="false" outlineLevel="0" collapsed="false">
      <c r="C714" s="912" t="s">
        <v>590</v>
      </c>
      <c r="D714" s="913" t="s">
        <v>852</v>
      </c>
    </row>
    <row r="715" customFormat="false" ht="13" hidden="false" customHeight="false" outlineLevel="0" collapsed="false">
      <c r="C715" s="912" t="s">
        <v>590</v>
      </c>
      <c r="D715" s="913" t="s">
        <v>1585</v>
      </c>
    </row>
    <row r="716" customFormat="false" ht="13" hidden="false" customHeight="false" outlineLevel="0" collapsed="false">
      <c r="C716" s="912" t="s">
        <v>590</v>
      </c>
      <c r="D716" s="913" t="s">
        <v>854</v>
      </c>
    </row>
    <row r="717" customFormat="false" ht="13" hidden="false" customHeight="false" outlineLevel="0" collapsed="false">
      <c r="C717" s="912" t="s">
        <v>590</v>
      </c>
      <c r="D717" s="913" t="s">
        <v>1022</v>
      </c>
    </row>
    <row r="718" customFormat="false" ht="13" hidden="false" customHeight="false" outlineLevel="0" collapsed="false">
      <c r="C718" s="912" t="s">
        <v>590</v>
      </c>
      <c r="D718" s="913" t="s">
        <v>856</v>
      </c>
    </row>
    <row r="719" customFormat="false" ht="13" hidden="false" customHeight="false" outlineLevel="0" collapsed="false">
      <c r="C719" s="912" t="s">
        <v>590</v>
      </c>
      <c r="D719" s="913" t="s">
        <v>1024</v>
      </c>
    </row>
    <row r="720" customFormat="false" ht="13" hidden="false" customHeight="false" outlineLevel="0" collapsed="false">
      <c r="C720" s="912" t="s">
        <v>590</v>
      </c>
      <c r="D720" s="913" t="s">
        <v>1026</v>
      </c>
    </row>
    <row r="721" customFormat="false" ht="13" hidden="false" customHeight="false" outlineLevel="0" collapsed="false">
      <c r="C721" s="912" t="s">
        <v>590</v>
      </c>
      <c r="D721" s="913" t="s">
        <v>1586</v>
      </c>
    </row>
    <row r="722" customFormat="false" ht="13" hidden="false" customHeight="false" outlineLevel="0" collapsed="false">
      <c r="C722" s="912" t="s">
        <v>590</v>
      </c>
      <c r="D722" s="913" t="s">
        <v>1587</v>
      </c>
    </row>
    <row r="723" customFormat="false" ht="13" hidden="false" customHeight="false" outlineLevel="0" collapsed="false">
      <c r="C723" s="912" t="s">
        <v>590</v>
      </c>
      <c r="D723" s="913" t="s">
        <v>1588</v>
      </c>
    </row>
    <row r="724" customFormat="false" ht="13" hidden="false" customHeight="false" outlineLevel="0" collapsed="false">
      <c r="C724" s="912" t="s">
        <v>590</v>
      </c>
      <c r="D724" s="913" t="s">
        <v>1282</v>
      </c>
    </row>
    <row r="725" customFormat="false" ht="13" hidden="false" customHeight="false" outlineLevel="0" collapsed="false">
      <c r="C725" s="912" t="s">
        <v>590</v>
      </c>
      <c r="D725" s="913" t="s">
        <v>1589</v>
      </c>
    </row>
    <row r="726" customFormat="false" ht="13" hidden="false" customHeight="false" outlineLevel="0" collapsed="false">
      <c r="C726" s="912" t="s">
        <v>590</v>
      </c>
      <c r="D726" s="913" t="s">
        <v>1284</v>
      </c>
    </row>
    <row r="727" customFormat="false" ht="13" hidden="false" customHeight="false" outlineLevel="0" collapsed="false">
      <c r="C727" s="912" t="s">
        <v>590</v>
      </c>
      <c r="D727" s="913" t="s">
        <v>1590</v>
      </c>
    </row>
    <row r="728" customFormat="false" ht="13" hidden="false" customHeight="false" outlineLevel="0" collapsed="false">
      <c r="C728" s="912" t="s">
        <v>590</v>
      </c>
      <c r="D728" s="913" t="s">
        <v>1591</v>
      </c>
    </row>
    <row r="729" customFormat="false" ht="13" hidden="false" customHeight="false" outlineLevel="0" collapsed="false">
      <c r="C729" s="912" t="s">
        <v>590</v>
      </c>
      <c r="D729" s="913" t="s">
        <v>858</v>
      </c>
    </row>
    <row r="730" customFormat="false" ht="13" hidden="false" customHeight="false" outlineLevel="0" collapsed="false">
      <c r="C730" s="912" t="s">
        <v>590</v>
      </c>
      <c r="D730" s="913" t="s">
        <v>1028</v>
      </c>
    </row>
    <row r="731" customFormat="false" ht="13" hidden="false" customHeight="false" outlineLevel="0" collapsed="false">
      <c r="C731" s="912" t="s">
        <v>594</v>
      </c>
      <c r="D731" s="913" t="s">
        <v>1286</v>
      </c>
    </row>
    <row r="732" customFormat="false" ht="13" hidden="false" customHeight="false" outlineLevel="0" collapsed="false">
      <c r="C732" s="912" t="s">
        <v>594</v>
      </c>
      <c r="D732" s="913" t="s">
        <v>1592</v>
      </c>
    </row>
    <row r="733" customFormat="false" ht="13" hidden="false" customHeight="false" outlineLevel="0" collapsed="false">
      <c r="C733" s="912" t="s">
        <v>594</v>
      </c>
      <c r="D733" s="913" t="s">
        <v>1593</v>
      </c>
    </row>
    <row r="734" customFormat="false" ht="13" hidden="false" customHeight="false" outlineLevel="0" collapsed="false">
      <c r="C734" s="912" t="s">
        <v>594</v>
      </c>
      <c r="D734" s="913" t="s">
        <v>1594</v>
      </c>
    </row>
    <row r="735" customFormat="false" ht="13" hidden="false" customHeight="false" outlineLevel="0" collapsed="false">
      <c r="C735" s="912" t="s">
        <v>594</v>
      </c>
      <c r="D735" s="913" t="s">
        <v>1595</v>
      </c>
    </row>
    <row r="736" customFormat="false" ht="13" hidden="false" customHeight="false" outlineLevel="0" collapsed="false">
      <c r="C736" s="912" t="s">
        <v>594</v>
      </c>
      <c r="D736" s="913" t="s">
        <v>1596</v>
      </c>
    </row>
    <row r="737" customFormat="false" ht="13" hidden="false" customHeight="false" outlineLevel="0" collapsed="false">
      <c r="C737" s="912" t="s">
        <v>594</v>
      </c>
      <c r="D737" s="913" t="s">
        <v>1597</v>
      </c>
    </row>
    <row r="738" customFormat="false" ht="13" hidden="false" customHeight="false" outlineLevel="0" collapsed="false">
      <c r="C738" s="912" t="s">
        <v>594</v>
      </c>
      <c r="D738" s="913" t="s">
        <v>1598</v>
      </c>
    </row>
    <row r="739" customFormat="false" ht="13" hidden="false" customHeight="false" outlineLevel="0" collapsed="false">
      <c r="C739" s="912" t="s">
        <v>594</v>
      </c>
      <c r="D739" s="913" t="s">
        <v>1599</v>
      </c>
    </row>
    <row r="740" customFormat="false" ht="13" hidden="false" customHeight="false" outlineLevel="0" collapsed="false">
      <c r="C740" s="912" t="s">
        <v>594</v>
      </c>
      <c r="D740" s="913" t="s">
        <v>1600</v>
      </c>
    </row>
    <row r="741" customFormat="false" ht="13" hidden="false" customHeight="false" outlineLevel="0" collapsed="false">
      <c r="C741" s="912" t="s">
        <v>594</v>
      </c>
      <c r="D741" s="913" t="s">
        <v>1601</v>
      </c>
    </row>
    <row r="742" customFormat="false" ht="13" hidden="false" customHeight="false" outlineLevel="0" collapsed="false">
      <c r="C742" s="912" t="s">
        <v>594</v>
      </c>
      <c r="D742" s="913" t="s">
        <v>1602</v>
      </c>
    </row>
    <row r="743" customFormat="false" ht="13" hidden="false" customHeight="false" outlineLevel="0" collapsed="false">
      <c r="C743" s="912" t="s">
        <v>594</v>
      </c>
      <c r="D743" s="913" t="s">
        <v>1603</v>
      </c>
    </row>
    <row r="744" customFormat="false" ht="13" hidden="false" customHeight="false" outlineLevel="0" collapsed="false">
      <c r="C744" s="912" t="s">
        <v>594</v>
      </c>
      <c r="D744" s="913" t="s">
        <v>1604</v>
      </c>
    </row>
    <row r="745" customFormat="false" ht="13" hidden="false" customHeight="false" outlineLevel="0" collapsed="false">
      <c r="C745" s="912" t="s">
        <v>594</v>
      </c>
      <c r="D745" s="913" t="s">
        <v>1605</v>
      </c>
    </row>
    <row r="746" customFormat="false" ht="13" hidden="false" customHeight="false" outlineLevel="0" collapsed="false">
      <c r="C746" s="912" t="s">
        <v>594</v>
      </c>
      <c r="D746" s="913" t="s">
        <v>1606</v>
      </c>
    </row>
    <row r="747" customFormat="false" ht="13" hidden="false" customHeight="false" outlineLevel="0" collapsed="false">
      <c r="C747" s="912" t="s">
        <v>594</v>
      </c>
      <c r="D747" s="913" t="s">
        <v>1607</v>
      </c>
    </row>
    <row r="748" customFormat="false" ht="13" hidden="false" customHeight="false" outlineLevel="0" collapsed="false">
      <c r="C748" s="912" t="s">
        <v>594</v>
      </c>
      <c r="D748" s="913" t="s">
        <v>1608</v>
      </c>
    </row>
    <row r="749" customFormat="false" ht="13" hidden="false" customHeight="false" outlineLevel="0" collapsed="false">
      <c r="C749" s="912" t="s">
        <v>594</v>
      </c>
      <c r="D749" s="913" t="s">
        <v>1609</v>
      </c>
    </row>
    <row r="750" customFormat="false" ht="13" hidden="false" customHeight="false" outlineLevel="0" collapsed="false">
      <c r="C750" s="912" t="s">
        <v>594</v>
      </c>
      <c r="D750" s="913" t="s">
        <v>1610</v>
      </c>
    </row>
    <row r="751" customFormat="false" ht="13" hidden="false" customHeight="false" outlineLevel="0" collapsed="false">
      <c r="C751" s="912" t="s">
        <v>594</v>
      </c>
      <c r="D751" s="913" t="s">
        <v>1611</v>
      </c>
    </row>
    <row r="752" customFormat="false" ht="13" hidden="false" customHeight="false" outlineLevel="0" collapsed="false">
      <c r="C752" s="912" t="s">
        <v>594</v>
      </c>
      <c r="D752" s="913" t="s">
        <v>1612</v>
      </c>
    </row>
    <row r="753" customFormat="false" ht="13" hidden="false" customHeight="false" outlineLevel="0" collapsed="false">
      <c r="C753" s="912" t="s">
        <v>594</v>
      </c>
      <c r="D753" s="913" t="s">
        <v>1613</v>
      </c>
    </row>
    <row r="754" customFormat="false" ht="13" hidden="false" customHeight="false" outlineLevel="0" collapsed="false">
      <c r="C754" s="912" t="s">
        <v>594</v>
      </c>
      <c r="D754" s="913" t="s">
        <v>1614</v>
      </c>
    </row>
    <row r="755" customFormat="false" ht="13" hidden="false" customHeight="false" outlineLevel="0" collapsed="false">
      <c r="C755" s="912" t="s">
        <v>594</v>
      </c>
      <c r="D755" s="913" t="s">
        <v>1615</v>
      </c>
    </row>
    <row r="756" customFormat="false" ht="13" hidden="false" customHeight="false" outlineLevel="0" collapsed="false">
      <c r="C756" s="912" t="s">
        <v>594</v>
      </c>
      <c r="D756" s="913" t="s">
        <v>1616</v>
      </c>
    </row>
    <row r="757" customFormat="false" ht="13" hidden="false" customHeight="false" outlineLevel="0" collapsed="false">
      <c r="C757" s="912" t="s">
        <v>594</v>
      </c>
      <c r="D757" s="913" t="s">
        <v>1617</v>
      </c>
    </row>
    <row r="758" customFormat="false" ht="13" hidden="false" customHeight="false" outlineLevel="0" collapsed="false">
      <c r="C758" s="912" t="s">
        <v>594</v>
      </c>
      <c r="D758" s="913" t="s">
        <v>1618</v>
      </c>
    </row>
    <row r="759" customFormat="false" ht="13" hidden="false" customHeight="false" outlineLevel="0" collapsed="false">
      <c r="C759" s="912" t="s">
        <v>594</v>
      </c>
      <c r="D759" s="913" t="s">
        <v>1619</v>
      </c>
    </row>
    <row r="760" customFormat="false" ht="13" hidden="false" customHeight="false" outlineLevel="0" collapsed="false">
      <c r="C760" s="912" t="s">
        <v>594</v>
      </c>
      <c r="D760" s="913" t="s">
        <v>1620</v>
      </c>
    </row>
    <row r="761" customFormat="false" ht="13" hidden="false" customHeight="false" outlineLevel="0" collapsed="false">
      <c r="C761" s="912" t="s">
        <v>598</v>
      </c>
      <c r="D761" s="913" t="s">
        <v>1288</v>
      </c>
    </row>
    <row r="762" customFormat="false" ht="13" hidden="false" customHeight="false" outlineLevel="0" collapsed="false">
      <c r="C762" s="912" t="s">
        <v>598</v>
      </c>
      <c r="D762" s="913" t="s">
        <v>1621</v>
      </c>
    </row>
    <row r="763" customFormat="false" ht="13" hidden="false" customHeight="false" outlineLevel="0" collapsed="false">
      <c r="C763" s="912" t="s">
        <v>598</v>
      </c>
      <c r="D763" s="913" t="s">
        <v>1622</v>
      </c>
    </row>
    <row r="764" customFormat="false" ht="13" hidden="false" customHeight="false" outlineLevel="0" collapsed="false">
      <c r="C764" s="912" t="s">
        <v>598</v>
      </c>
      <c r="D764" s="913" t="s">
        <v>1623</v>
      </c>
    </row>
    <row r="765" customFormat="false" ht="13" hidden="false" customHeight="false" outlineLevel="0" collapsed="false">
      <c r="C765" s="912" t="s">
        <v>598</v>
      </c>
      <c r="D765" s="913" t="s">
        <v>1624</v>
      </c>
    </row>
    <row r="766" customFormat="false" ht="13" hidden="false" customHeight="false" outlineLevel="0" collapsed="false">
      <c r="C766" s="912" t="s">
        <v>598</v>
      </c>
      <c r="D766" s="913" t="s">
        <v>1625</v>
      </c>
    </row>
    <row r="767" customFormat="false" ht="13" hidden="false" customHeight="false" outlineLevel="0" collapsed="false">
      <c r="C767" s="912" t="s">
        <v>598</v>
      </c>
      <c r="D767" s="913" t="s">
        <v>1626</v>
      </c>
    </row>
    <row r="768" customFormat="false" ht="13" hidden="false" customHeight="false" outlineLevel="0" collapsed="false">
      <c r="C768" s="912" t="s">
        <v>598</v>
      </c>
      <c r="D768" s="913" t="s">
        <v>1627</v>
      </c>
    </row>
    <row r="769" customFormat="false" ht="13" hidden="false" customHeight="false" outlineLevel="0" collapsed="false">
      <c r="C769" s="912" t="s">
        <v>598</v>
      </c>
      <c r="D769" s="913" t="s">
        <v>1628</v>
      </c>
    </row>
    <row r="770" customFormat="false" ht="13" hidden="false" customHeight="false" outlineLevel="0" collapsed="false">
      <c r="C770" s="912" t="s">
        <v>598</v>
      </c>
      <c r="D770" s="913" t="s">
        <v>1629</v>
      </c>
    </row>
    <row r="771" customFormat="false" ht="13" hidden="false" customHeight="false" outlineLevel="0" collapsed="false">
      <c r="C771" s="912" t="s">
        <v>598</v>
      </c>
      <c r="D771" s="913" t="s">
        <v>1630</v>
      </c>
    </row>
    <row r="772" customFormat="false" ht="13" hidden="false" customHeight="false" outlineLevel="0" collapsed="false">
      <c r="C772" s="912" t="s">
        <v>598</v>
      </c>
      <c r="D772" s="913" t="s">
        <v>1631</v>
      </c>
    </row>
    <row r="773" customFormat="false" ht="13" hidden="false" customHeight="false" outlineLevel="0" collapsed="false">
      <c r="C773" s="912" t="s">
        <v>598</v>
      </c>
      <c r="D773" s="913" t="s">
        <v>1632</v>
      </c>
    </row>
    <row r="774" customFormat="false" ht="13" hidden="false" customHeight="false" outlineLevel="0" collapsed="false">
      <c r="C774" s="912" t="s">
        <v>598</v>
      </c>
      <c r="D774" s="913" t="s">
        <v>1633</v>
      </c>
    </row>
    <row r="775" customFormat="false" ht="13" hidden="false" customHeight="false" outlineLevel="0" collapsed="false">
      <c r="C775" s="912" t="s">
        <v>598</v>
      </c>
      <c r="D775" s="913" t="s">
        <v>2389</v>
      </c>
    </row>
    <row r="776" customFormat="false" ht="13" hidden="false" customHeight="false" outlineLevel="0" collapsed="false">
      <c r="C776" s="912" t="s">
        <v>602</v>
      </c>
      <c r="D776" s="913" t="s">
        <v>1290</v>
      </c>
    </row>
    <row r="777" customFormat="false" ht="13" hidden="false" customHeight="false" outlineLevel="0" collapsed="false">
      <c r="C777" s="912" t="s">
        <v>602</v>
      </c>
      <c r="D777" s="913" t="s">
        <v>1634</v>
      </c>
    </row>
    <row r="778" customFormat="false" ht="13" hidden="false" customHeight="false" outlineLevel="0" collapsed="false">
      <c r="C778" s="912" t="s">
        <v>602</v>
      </c>
      <c r="D778" s="913" t="s">
        <v>1635</v>
      </c>
    </row>
    <row r="779" customFormat="false" ht="13" hidden="false" customHeight="false" outlineLevel="0" collapsed="false">
      <c r="C779" s="912" t="s">
        <v>602</v>
      </c>
      <c r="D779" s="913" t="s">
        <v>1636</v>
      </c>
    </row>
    <row r="780" customFormat="false" ht="13" hidden="false" customHeight="false" outlineLevel="0" collapsed="false">
      <c r="C780" s="912" t="s">
        <v>602</v>
      </c>
      <c r="D780" s="913" t="s">
        <v>1637</v>
      </c>
    </row>
    <row r="781" customFormat="false" ht="13" hidden="false" customHeight="false" outlineLevel="0" collapsed="false">
      <c r="C781" s="912" t="s">
        <v>602</v>
      </c>
      <c r="D781" s="913" t="s">
        <v>1638</v>
      </c>
    </row>
    <row r="782" customFormat="false" ht="13" hidden="false" customHeight="false" outlineLevel="0" collapsed="false">
      <c r="C782" s="912" t="s">
        <v>602</v>
      </c>
      <c r="D782" s="913" t="s">
        <v>1639</v>
      </c>
    </row>
    <row r="783" customFormat="false" ht="13" hidden="false" customHeight="false" outlineLevel="0" collapsed="false">
      <c r="C783" s="912" t="s">
        <v>602</v>
      </c>
      <c r="D783" s="913" t="s">
        <v>1640</v>
      </c>
    </row>
    <row r="784" customFormat="false" ht="13" hidden="false" customHeight="false" outlineLevel="0" collapsed="false">
      <c r="C784" s="912" t="s">
        <v>602</v>
      </c>
      <c r="D784" s="913" t="s">
        <v>1641</v>
      </c>
    </row>
    <row r="785" customFormat="false" ht="13" hidden="false" customHeight="false" outlineLevel="0" collapsed="false">
      <c r="C785" s="912" t="s">
        <v>602</v>
      </c>
      <c r="D785" s="913" t="s">
        <v>1642</v>
      </c>
    </row>
    <row r="786" customFormat="false" ht="13" hidden="false" customHeight="false" outlineLevel="0" collapsed="false">
      <c r="C786" s="912" t="s">
        <v>602</v>
      </c>
      <c r="D786" s="913" t="s">
        <v>1643</v>
      </c>
    </row>
    <row r="787" customFormat="false" ht="13" hidden="false" customHeight="false" outlineLevel="0" collapsed="false">
      <c r="C787" s="912" t="s">
        <v>602</v>
      </c>
      <c r="D787" s="913" t="s">
        <v>1644</v>
      </c>
    </row>
    <row r="788" customFormat="false" ht="13" hidden="false" customHeight="false" outlineLevel="0" collapsed="false">
      <c r="C788" s="912" t="s">
        <v>602</v>
      </c>
      <c r="D788" s="913" t="s">
        <v>1645</v>
      </c>
    </row>
    <row r="789" customFormat="false" ht="13" hidden="false" customHeight="false" outlineLevel="0" collapsed="false">
      <c r="C789" s="912" t="s">
        <v>602</v>
      </c>
      <c r="D789" s="913" t="s">
        <v>1292</v>
      </c>
    </row>
    <row r="790" customFormat="false" ht="13" hidden="false" customHeight="false" outlineLevel="0" collapsed="false">
      <c r="C790" s="912" t="s">
        <v>602</v>
      </c>
      <c r="D790" s="913" t="s">
        <v>1646</v>
      </c>
    </row>
    <row r="791" customFormat="false" ht="13" hidden="false" customHeight="false" outlineLevel="0" collapsed="false">
      <c r="C791" s="912" t="s">
        <v>602</v>
      </c>
      <c r="D791" s="913" t="s">
        <v>1647</v>
      </c>
    </row>
    <row r="792" customFormat="false" ht="13" hidden="false" customHeight="false" outlineLevel="0" collapsed="false">
      <c r="C792" s="912" t="s">
        <v>602</v>
      </c>
      <c r="D792" s="913" t="s">
        <v>1648</v>
      </c>
    </row>
    <row r="793" customFormat="false" ht="13" hidden="false" customHeight="false" outlineLevel="0" collapsed="false">
      <c r="C793" s="912" t="s">
        <v>602</v>
      </c>
      <c r="D793" s="913" t="s">
        <v>1649</v>
      </c>
    </row>
    <row r="794" customFormat="false" ht="13" hidden="false" customHeight="false" outlineLevel="0" collapsed="false">
      <c r="C794" s="912" t="s">
        <v>602</v>
      </c>
      <c r="D794" s="913" t="s">
        <v>1650</v>
      </c>
    </row>
    <row r="795" customFormat="false" ht="13" hidden="false" customHeight="false" outlineLevel="0" collapsed="false">
      <c r="C795" s="912" t="s">
        <v>606</v>
      </c>
      <c r="D795" s="913" t="s">
        <v>1294</v>
      </c>
    </row>
    <row r="796" customFormat="false" ht="13" hidden="false" customHeight="false" outlineLevel="0" collapsed="false">
      <c r="C796" s="912" t="s">
        <v>606</v>
      </c>
      <c r="D796" s="913" t="s">
        <v>1651</v>
      </c>
    </row>
    <row r="797" customFormat="false" ht="13" hidden="false" customHeight="false" outlineLevel="0" collapsed="false">
      <c r="C797" s="912" t="s">
        <v>606</v>
      </c>
      <c r="D797" s="913" t="s">
        <v>1652</v>
      </c>
    </row>
    <row r="798" customFormat="false" ht="13" hidden="false" customHeight="false" outlineLevel="0" collapsed="false">
      <c r="C798" s="912" t="s">
        <v>606</v>
      </c>
      <c r="D798" s="913" t="s">
        <v>1653</v>
      </c>
    </row>
    <row r="799" customFormat="false" ht="13" hidden="false" customHeight="false" outlineLevel="0" collapsed="false">
      <c r="C799" s="912" t="s">
        <v>606</v>
      </c>
      <c r="D799" s="913" t="s">
        <v>1654</v>
      </c>
    </row>
    <row r="800" customFormat="false" ht="13" hidden="false" customHeight="false" outlineLevel="0" collapsed="false">
      <c r="C800" s="912" t="s">
        <v>606</v>
      </c>
      <c r="D800" s="913" t="s">
        <v>1655</v>
      </c>
    </row>
    <row r="801" customFormat="false" ht="13" hidden="false" customHeight="false" outlineLevel="0" collapsed="false">
      <c r="C801" s="912" t="s">
        <v>606</v>
      </c>
      <c r="D801" s="913" t="s">
        <v>1656</v>
      </c>
    </row>
    <row r="802" customFormat="false" ht="13" hidden="false" customHeight="false" outlineLevel="0" collapsed="false">
      <c r="C802" s="912" t="s">
        <v>606</v>
      </c>
      <c r="D802" s="913" t="s">
        <v>1657</v>
      </c>
    </row>
    <row r="803" customFormat="false" ht="13" hidden="false" customHeight="false" outlineLevel="0" collapsed="false">
      <c r="C803" s="912" t="s">
        <v>606</v>
      </c>
      <c r="D803" s="913" t="s">
        <v>1658</v>
      </c>
    </row>
    <row r="804" customFormat="false" ht="13" hidden="false" customHeight="false" outlineLevel="0" collapsed="false">
      <c r="C804" s="912" t="s">
        <v>606</v>
      </c>
      <c r="D804" s="913" t="s">
        <v>1659</v>
      </c>
    </row>
    <row r="805" customFormat="false" ht="13" hidden="false" customHeight="false" outlineLevel="0" collapsed="false">
      <c r="C805" s="912" t="s">
        <v>606</v>
      </c>
      <c r="D805" s="913" t="s">
        <v>964</v>
      </c>
    </row>
    <row r="806" customFormat="false" ht="13" hidden="false" customHeight="false" outlineLevel="0" collapsed="false">
      <c r="C806" s="912" t="s">
        <v>606</v>
      </c>
      <c r="D806" s="913" t="s">
        <v>1660</v>
      </c>
    </row>
    <row r="807" customFormat="false" ht="13" hidden="false" customHeight="false" outlineLevel="0" collapsed="false">
      <c r="C807" s="912" t="s">
        <v>606</v>
      </c>
      <c r="D807" s="913" t="s">
        <v>1661</v>
      </c>
    </row>
    <row r="808" customFormat="false" ht="13" hidden="false" customHeight="false" outlineLevel="0" collapsed="false">
      <c r="C808" s="912" t="s">
        <v>606</v>
      </c>
      <c r="D808" s="913" t="s">
        <v>1662</v>
      </c>
    </row>
    <row r="809" customFormat="false" ht="13" hidden="false" customHeight="false" outlineLevel="0" collapsed="false">
      <c r="C809" s="912" t="s">
        <v>606</v>
      </c>
      <c r="D809" s="913" t="s">
        <v>1663</v>
      </c>
    </row>
    <row r="810" customFormat="false" ht="13" hidden="false" customHeight="false" outlineLevel="0" collapsed="false">
      <c r="C810" s="912" t="s">
        <v>606</v>
      </c>
      <c r="D810" s="913" t="s">
        <v>1664</v>
      </c>
    </row>
    <row r="811" customFormat="false" ht="13" hidden="false" customHeight="false" outlineLevel="0" collapsed="false">
      <c r="C811" s="912" t="s">
        <v>606</v>
      </c>
      <c r="D811" s="913" t="s">
        <v>1665</v>
      </c>
    </row>
    <row r="812" customFormat="false" ht="13" hidden="false" customHeight="false" outlineLevel="0" collapsed="false">
      <c r="C812" s="912" t="s">
        <v>610</v>
      </c>
      <c r="D812" s="913" t="s">
        <v>1296</v>
      </c>
    </row>
    <row r="813" customFormat="false" ht="13" hidden="false" customHeight="false" outlineLevel="0" collapsed="false">
      <c r="C813" s="912" t="s">
        <v>610</v>
      </c>
      <c r="D813" s="913" t="s">
        <v>1666</v>
      </c>
    </row>
    <row r="814" customFormat="false" ht="13" hidden="false" customHeight="false" outlineLevel="0" collapsed="false">
      <c r="C814" s="912" t="s">
        <v>610</v>
      </c>
      <c r="D814" s="913" t="s">
        <v>1667</v>
      </c>
    </row>
    <row r="815" customFormat="false" ht="13" hidden="false" customHeight="false" outlineLevel="0" collapsed="false">
      <c r="C815" s="912" t="s">
        <v>610</v>
      </c>
      <c r="D815" s="913" t="s">
        <v>1668</v>
      </c>
    </row>
    <row r="816" customFormat="false" ht="13" hidden="false" customHeight="false" outlineLevel="0" collapsed="false">
      <c r="C816" s="912" t="s">
        <v>610</v>
      </c>
      <c r="D816" s="913" t="s">
        <v>1669</v>
      </c>
    </row>
    <row r="817" customFormat="false" ht="13" hidden="false" customHeight="false" outlineLevel="0" collapsed="false">
      <c r="C817" s="912" t="s">
        <v>610</v>
      </c>
      <c r="D817" s="913" t="s">
        <v>1670</v>
      </c>
    </row>
    <row r="818" customFormat="false" ht="13" hidden="false" customHeight="false" outlineLevel="0" collapsed="false">
      <c r="C818" s="912" t="s">
        <v>610</v>
      </c>
      <c r="D818" s="913" t="s">
        <v>1671</v>
      </c>
    </row>
    <row r="819" customFormat="false" ht="13" hidden="false" customHeight="false" outlineLevel="0" collapsed="false">
      <c r="C819" s="912" t="s">
        <v>610</v>
      </c>
      <c r="D819" s="913" t="s">
        <v>1672</v>
      </c>
    </row>
    <row r="820" customFormat="false" ht="13" hidden="false" customHeight="false" outlineLevel="0" collapsed="false">
      <c r="C820" s="912" t="s">
        <v>610</v>
      </c>
      <c r="D820" s="913" t="s">
        <v>1673</v>
      </c>
    </row>
    <row r="821" customFormat="false" ht="13" hidden="false" customHeight="false" outlineLevel="0" collapsed="false">
      <c r="C821" s="912" t="s">
        <v>610</v>
      </c>
      <c r="D821" s="913" t="s">
        <v>1674</v>
      </c>
    </row>
    <row r="822" customFormat="false" ht="13" hidden="false" customHeight="false" outlineLevel="0" collapsed="false">
      <c r="C822" s="912" t="s">
        <v>610</v>
      </c>
      <c r="D822" s="913" t="s">
        <v>1675</v>
      </c>
    </row>
    <row r="823" customFormat="false" ht="13" hidden="false" customHeight="false" outlineLevel="0" collapsed="false">
      <c r="C823" s="912" t="s">
        <v>610</v>
      </c>
      <c r="D823" s="913" t="s">
        <v>1676</v>
      </c>
    </row>
    <row r="824" customFormat="false" ht="13" hidden="false" customHeight="false" outlineLevel="0" collapsed="false">
      <c r="C824" s="912" t="s">
        <v>610</v>
      </c>
      <c r="D824" s="913" t="s">
        <v>1677</v>
      </c>
    </row>
    <row r="825" customFormat="false" ht="13" hidden="false" customHeight="false" outlineLevel="0" collapsed="false">
      <c r="C825" s="912" t="s">
        <v>610</v>
      </c>
      <c r="D825" s="913" t="s">
        <v>1678</v>
      </c>
    </row>
    <row r="826" customFormat="false" ht="13" hidden="false" customHeight="false" outlineLevel="0" collapsed="false">
      <c r="C826" s="912" t="s">
        <v>610</v>
      </c>
      <c r="D826" s="913" t="s">
        <v>1679</v>
      </c>
    </row>
    <row r="827" customFormat="false" ht="13" hidden="false" customHeight="false" outlineLevel="0" collapsed="false">
      <c r="C827" s="912" t="s">
        <v>610</v>
      </c>
      <c r="D827" s="913" t="s">
        <v>1680</v>
      </c>
    </row>
    <row r="828" customFormat="false" ht="13" hidden="false" customHeight="false" outlineLevel="0" collapsed="false">
      <c r="C828" s="912" t="s">
        <v>610</v>
      </c>
      <c r="D828" s="913" t="s">
        <v>2382</v>
      </c>
    </row>
    <row r="829" customFormat="false" ht="13" hidden="false" customHeight="false" outlineLevel="0" collapsed="false">
      <c r="C829" s="912" t="s">
        <v>610</v>
      </c>
      <c r="D829" s="913" t="s">
        <v>1681</v>
      </c>
    </row>
    <row r="830" customFormat="false" ht="13" hidden="false" customHeight="false" outlineLevel="0" collapsed="false">
      <c r="C830" s="912" t="s">
        <v>610</v>
      </c>
      <c r="D830" s="913" t="s">
        <v>1682</v>
      </c>
    </row>
    <row r="831" customFormat="false" ht="13" hidden="false" customHeight="false" outlineLevel="0" collapsed="false">
      <c r="C831" s="912" t="s">
        <v>610</v>
      </c>
      <c r="D831" s="913" t="s">
        <v>1683</v>
      </c>
    </row>
    <row r="832" customFormat="false" ht="13" hidden="false" customHeight="false" outlineLevel="0" collapsed="false">
      <c r="C832" s="912" t="s">
        <v>610</v>
      </c>
      <c r="D832" s="913" t="s">
        <v>1684</v>
      </c>
    </row>
    <row r="833" customFormat="false" ht="13" hidden="false" customHeight="false" outlineLevel="0" collapsed="false">
      <c r="C833" s="912" t="s">
        <v>610</v>
      </c>
      <c r="D833" s="913" t="s">
        <v>1685</v>
      </c>
    </row>
    <row r="834" customFormat="false" ht="13" hidden="false" customHeight="false" outlineLevel="0" collapsed="false">
      <c r="C834" s="912" t="s">
        <v>610</v>
      </c>
      <c r="D834" s="913" t="s">
        <v>1686</v>
      </c>
    </row>
    <row r="835" customFormat="false" ht="13" hidden="false" customHeight="false" outlineLevel="0" collapsed="false">
      <c r="C835" s="912" t="s">
        <v>610</v>
      </c>
      <c r="D835" s="913" t="s">
        <v>1687</v>
      </c>
    </row>
    <row r="836" customFormat="false" ht="13" hidden="false" customHeight="false" outlineLevel="0" collapsed="false">
      <c r="C836" s="912" t="s">
        <v>610</v>
      </c>
      <c r="D836" s="913" t="s">
        <v>1688</v>
      </c>
    </row>
    <row r="837" customFormat="false" ht="13" hidden="false" customHeight="false" outlineLevel="0" collapsed="false">
      <c r="C837" s="912" t="s">
        <v>610</v>
      </c>
      <c r="D837" s="913" t="s">
        <v>1689</v>
      </c>
    </row>
    <row r="838" customFormat="false" ht="13" hidden="false" customHeight="false" outlineLevel="0" collapsed="false">
      <c r="C838" s="912" t="s">
        <v>610</v>
      </c>
      <c r="D838" s="913" t="s">
        <v>1690</v>
      </c>
    </row>
    <row r="839" customFormat="false" ht="13" hidden="false" customHeight="false" outlineLevel="0" collapsed="false">
      <c r="C839" s="912" t="s">
        <v>614</v>
      </c>
      <c r="D839" s="913" t="s">
        <v>1298</v>
      </c>
    </row>
    <row r="840" customFormat="false" ht="13" hidden="false" customHeight="false" outlineLevel="0" collapsed="false">
      <c r="C840" s="912" t="s">
        <v>614</v>
      </c>
      <c r="D840" s="913" t="s">
        <v>1300</v>
      </c>
    </row>
    <row r="841" customFormat="false" ht="13" hidden="false" customHeight="false" outlineLevel="0" collapsed="false">
      <c r="C841" s="912" t="s">
        <v>614</v>
      </c>
      <c r="D841" s="913" t="s">
        <v>1691</v>
      </c>
    </row>
    <row r="842" customFormat="false" ht="13" hidden="false" customHeight="false" outlineLevel="0" collapsed="false">
      <c r="C842" s="912" t="s">
        <v>614</v>
      </c>
      <c r="D842" s="913" t="s">
        <v>1692</v>
      </c>
    </row>
    <row r="843" customFormat="false" ht="13" hidden="false" customHeight="false" outlineLevel="0" collapsed="false">
      <c r="C843" s="912" t="s">
        <v>614</v>
      </c>
      <c r="D843" s="913" t="s">
        <v>1693</v>
      </c>
    </row>
    <row r="844" customFormat="false" ht="13" hidden="false" customHeight="false" outlineLevel="0" collapsed="false">
      <c r="C844" s="912" t="s">
        <v>614</v>
      </c>
      <c r="D844" s="913" t="s">
        <v>1694</v>
      </c>
    </row>
    <row r="845" customFormat="false" ht="13" hidden="false" customHeight="false" outlineLevel="0" collapsed="false">
      <c r="C845" s="912" t="s">
        <v>614</v>
      </c>
      <c r="D845" s="913" t="s">
        <v>1695</v>
      </c>
    </row>
    <row r="846" customFormat="false" ht="13" hidden="false" customHeight="false" outlineLevel="0" collapsed="false">
      <c r="C846" s="912" t="s">
        <v>614</v>
      </c>
      <c r="D846" s="913" t="s">
        <v>1696</v>
      </c>
    </row>
    <row r="847" customFormat="false" ht="13" hidden="false" customHeight="false" outlineLevel="0" collapsed="false">
      <c r="C847" s="912" t="s">
        <v>614</v>
      </c>
      <c r="D847" s="913" t="s">
        <v>1697</v>
      </c>
    </row>
    <row r="848" customFormat="false" ht="13" hidden="false" customHeight="false" outlineLevel="0" collapsed="false">
      <c r="C848" s="912" t="s">
        <v>614</v>
      </c>
      <c r="D848" s="913" t="s">
        <v>1698</v>
      </c>
    </row>
    <row r="849" customFormat="false" ht="13" hidden="false" customHeight="false" outlineLevel="0" collapsed="false">
      <c r="C849" s="912" t="s">
        <v>614</v>
      </c>
      <c r="D849" s="913" t="s">
        <v>1699</v>
      </c>
    </row>
    <row r="850" customFormat="false" ht="13" hidden="false" customHeight="false" outlineLevel="0" collapsed="false">
      <c r="C850" s="912" t="s">
        <v>614</v>
      </c>
      <c r="D850" s="913" t="s">
        <v>1700</v>
      </c>
    </row>
    <row r="851" customFormat="false" ht="13" hidden="false" customHeight="false" outlineLevel="0" collapsed="false">
      <c r="C851" s="912" t="s">
        <v>614</v>
      </c>
      <c r="D851" s="913" t="s">
        <v>1701</v>
      </c>
    </row>
    <row r="852" customFormat="false" ht="13" hidden="false" customHeight="false" outlineLevel="0" collapsed="false">
      <c r="C852" s="912" t="s">
        <v>614</v>
      </c>
      <c r="D852" s="913" t="s">
        <v>1702</v>
      </c>
    </row>
    <row r="853" customFormat="false" ht="13" hidden="false" customHeight="false" outlineLevel="0" collapsed="false">
      <c r="C853" s="912" t="s">
        <v>614</v>
      </c>
      <c r="D853" s="913" t="s">
        <v>1302</v>
      </c>
    </row>
    <row r="854" customFormat="false" ht="13" hidden="false" customHeight="false" outlineLevel="0" collapsed="false">
      <c r="C854" s="912" t="s">
        <v>614</v>
      </c>
      <c r="D854" s="913" t="s">
        <v>1703</v>
      </c>
    </row>
    <row r="855" customFormat="false" ht="13" hidden="false" customHeight="false" outlineLevel="0" collapsed="false">
      <c r="C855" s="912" t="s">
        <v>614</v>
      </c>
      <c r="D855" s="913" t="s">
        <v>1704</v>
      </c>
    </row>
    <row r="856" customFormat="false" ht="13" hidden="false" customHeight="false" outlineLevel="0" collapsed="false">
      <c r="C856" s="912" t="s">
        <v>614</v>
      </c>
      <c r="D856" s="913" t="s">
        <v>1705</v>
      </c>
    </row>
    <row r="857" customFormat="false" ht="13" hidden="false" customHeight="false" outlineLevel="0" collapsed="false">
      <c r="C857" s="912" t="s">
        <v>614</v>
      </c>
      <c r="D857" s="913" t="s">
        <v>1706</v>
      </c>
    </row>
    <row r="858" customFormat="false" ht="13" hidden="false" customHeight="false" outlineLevel="0" collapsed="false">
      <c r="C858" s="912" t="s">
        <v>614</v>
      </c>
      <c r="D858" s="913" t="s">
        <v>1707</v>
      </c>
    </row>
    <row r="859" customFormat="false" ht="13" hidden="false" customHeight="false" outlineLevel="0" collapsed="false">
      <c r="C859" s="912" t="s">
        <v>614</v>
      </c>
      <c r="D859" s="913" t="s">
        <v>1708</v>
      </c>
    </row>
    <row r="860" customFormat="false" ht="13" hidden="false" customHeight="false" outlineLevel="0" collapsed="false">
      <c r="C860" s="912" t="s">
        <v>614</v>
      </c>
      <c r="D860" s="913" t="s">
        <v>1526</v>
      </c>
    </row>
    <row r="861" customFormat="false" ht="13" hidden="false" customHeight="false" outlineLevel="0" collapsed="false">
      <c r="C861" s="912" t="s">
        <v>614</v>
      </c>
      <c r="D861" s="913" t="s">
        <v>1709</v>
      </c>
    </row>
    <row r="862" customFormat="false" ht="13" hidden="false" customHeight="false" outlineLevel="0" collapsed="false">
      <c r="C862" s="912" t="s">
        <v>614</v>
      </c>
      <c r="D862" s="913" t="s">
        <v>1710</v>
      </c>
    </row>
    <row r="863" customFormat="false" ht="13" hidden="false" customHeight="false" outlineLevel="0" collapsed="false">
      <c r="C863" s="912" t="s">
        <v>614</v>
      </c>
      <c r="D863" s="913" t="s">
        <v>1711</v>
      </c>
    </row>
    <row r="864" customFormat="false" ht="13" hidden="false" customHeight="false" outlineLevel="0" collapsed="false">
      <c r="C864" s="912" t="s">
        <v>614</v>
      </c>
      <c r="D864" s="913" t="s">
        <v>1712</v>
      </c>
    </row>
    <row r="865" customFormat="false" ht="13" hidden="false" customHeight="false" outlineLevel="0" collapsed="false">
      <c r="C865" s="912" t="s">
        <v>614</v>
      </c>
      <c r="D865" s="913" t="s">
        <v>1713</v>
      </c>
    </row>
    <row r="866" customFormat="false" ht="13" hidden="false" customHeight="false" outlineLevel="0" collapsed="false">
      <c r="C866" s="912" t="s">
        <v>614</v>
      </c>
      <c r="D866" s="913" t="s">
        <v>1714</v>
      </c>
    </row>
    <row r="867" customFormat="false" ht="13" hidden="false" customHeight="false" outlineLevel="0" collapsed="false">
      <c r="C867" s="912" t="s">
        <v>614</v>
      </c>
      <c r="D867" s="913" t="s">
        <v>1715</v>
      </c>
    </row>
    <row r="868" customFormat="false" ht="13" hidden="false" customHeight="false" outlineLevel="0" collapsed="false">
      <c r="C868" s="912" t="s">
        <v>614</v>
      </c>
      <c r="D868" s="913" t="s">
        <v>1716</v>
      </c>
    </row>
    <row r="869" customFormat="false" ht="13" hidden="false" customHeight="false" outlineLevel="0" collapsed="false">
      <c r="C869" s="912" t="s">
        <v>614</v>
      </c>
      <c r="D869" s="913" t="s">
        <v>1717</v>
      </c>
    </row>
    <row r="870" customFormat="false" ht="13" hidden="false" customHeight="false" outlineLevel="0" collapsed="false">
      <c r="C870" s="912" t="s">
        <v>614</v>
      </c>
      <c r="D870" s="913" t="s">
        <v>1718</v>
      </c>
    </row>
    <row r="871" customFormat="false" ht="13" hidden="false" customHeight="false" outlineLevel="0" collapsed="false">
      <c r="C871" s="912" t="s">
        <v>614</v>
      </c>
      <c r="D871" s="913" t="s">
        <v>1719</v>
      </c>
    </row>
    <row r="872" customFormat="false" ht="13" hidden="false" customHeight="false" outlineLevel="0" collapsed="false">
      <c r="C872" s="912" t="s">
        <v>614</v>
      </c>
      <c r="D872" s="913" t="s">
        <v>1720</v>
      </c>
    </row>
    <row r="873" customFormat="false" ht="13" hidden="false" customHeight="false" outlineLevel="0" collapsed="false">
      <c r="C873" s="912" t="s">
        <v>614</v>
      </c>
      <c r="D873" s="913" t="s">
        <v>1721</v>
      </c>
    </row>
    <row r="874" customFormat="false" ht="13" hidden="false" customHeight="false" outlineLevel="0" collapsed="false">
      <c r="C874" s="912" t="s">
        <v>614</v>
      </c>
      <c r="D874" s="913" t="s">
        <v>1722</v>
      </c>
    </row>
    <row r="875" customFormat="false" ht="13" hidden="false" customHeight="false" outlineLevel="0" collapsed="false">
      <c r="C875" s="912" t="s">
        <v>614</v>
      </c>
      <c r="D875" s="913" t="s">
        <v>1723</v>
      </c>
    </row>
    <row r="876" customFormat="false" ht="13" hidden="false" customHeight="false" outlineLevel="0" collapsed="false">
      <c r="C876" s="912" t="s">
        <v>614</v>
      </c>
      <c r="D876" s="913" t="s">
        <v>1724</v>
      </c>
    </row>
    <row r="877" customFormat="false" ht="13" hidden="false" customHeight="false" outlineLevel="0" collapsed="false">
      <c r="C877" s="912" t="s">
        <v>614</v>
      </c>
      <c r="D877" s="913" t="s">
        <v>1725</v>
      </c>
    </row>
    <row r="878" customFormat="false" ht="13" hidden="false" customHeight="false" outlineLevel="0" collapsed="false">
      <c r="C878" s="912" t="s">
        <v>614</v>
      </c>
      <c r="D878" s="913" t="s">
        <v>1726</v>
      </c>
    </row>
    <row r="879" customFormat="false" ht="13" hidden="false" customHeight="false" outlineLevel="0" collapsed="false">
      <c r="C879" s="912" t="s">
        <v>614</v>
      </c>
      <c r="D879" s="913" t="s">
        <v>1727</v>
      </c>
    </row>
    <row r="880" customFormat="false" ht="13" hidden="false" customHeight="false" outlineLevel="0" collapsed="false">
      <c r="C880" s="912" t="s">
        <v>614</v>
      </c>
      <c r="D880" s="913" t="s">
        <v>1728</v>
      </c>
    </row>
    <row r="881" customFormat="false" ht="13" hidden="false" customHeight="false" outlineLevel="0" collapsed="false">
      <c r="C881" s="912" t="s">
        <v>614</v>
      </c>
      <c r="D881" s="913" t="s">
        <v>1729</v>
      </c>
    </row>
    <row r="882" customFormat="false" ht="13" hidden="false" customHeight="false" outlineLevel="0" collapsed="false">
      <c r="C882" s="912" t="s">
        <v>614</v>
      </c>
      <c r="D882" s="913" t="s">
        <v>1730</v>
      </c>
    </row>
    <row r="883" customFormat="false" ht="13" hidden="false" customHeight="false" outlineLevel="0" collapsed="false">
      <c r="C883" s="912" t="s">
        <v>614</v>
      </c>
      <c r="D883" s="913" t="s">
        <v>1731</v>
      </c>
    </row>
    <row r="884" customFormat="false" ht="13" hidden="false" customHeight="false" outlineLevel="0" collapsed="false">
      <c r="C884" s="912" t="s">
        <v>614</v>
      </c>
      <c r="D884" s="913" t="s">
        <v>1732</v>
      </c>
    </row>
    <row r="885" customFormat="false" ht="13" hidden="false" customHeight="false" outlineLevel="0" collapsed="false">
      <c r="C885" s="912" t="s">
        <v>614</v>
      </c>
      <c r="D885" s="913" t="s">
        <v>1733</v>
      </c>
    </row>
    <row r="886" customFormat="false" ht="13" hidden="false" customHeight="false" outlineLevel="0" collapsed="false">
      <c r="C886" s="912" t="s">
        <v>614</v>
      </c>
      <c r="D886" s="913" t="s">
        <v>1734</v>
      </c>
    </row>
    <row r="887" customFormat="false" ht="13" hidden="false" customHeight="false" outlineLevel="0" collapsed="false">
      <c r="C887" s="912" t="s">
        <v>614</v>
      </c>
      <c r="D887" s="913" t="s">
        <v>1735</v>
      </c>
    </row>
    <row r="888" customFormat="false" ht="13" hidden="false" customHeight="false" outlineLevel="0" collapsed="false">
      <c r="C888" s="912" t="s">
        <v>614</v>
      </c>
      <c r="D888" s="913" t="s">
        <v>1736</v>
      </c>
    </row>
    <row r="889" customFormat="false" ht="13" hidden="false" customHeight="false" outlineLevel="0" collapsed="false">
      <c r="C889" s="912" t="s">
        <v>614</v>
      </c>
      <c r="D889" s="913" t="s">
        <v>1737</v>
      </c>
    </row>
    <row r="890" customFormat="false" ht="13" hidden="false" customHeight="false" outlineLevel="0" collapsed="false">
      <c r="C890" s="912" t="s">
        <v>614</v>
      </c>
      <c r="D890" s="913" t="s">
        <v>1738</v>
      </c>
    </row>
    <row r="891" customFormat="false" ht="13" hidden="false" customHeight="false" outlineLevel="0" collapsed="false">
      <c r="C891" s="912" t="s">
        <v>614</v>
      </c>
      <c r="D891" s="913" t="s">
        <v>1739</v>
      </c>
    </row>
    <row r="892" customFormat="false" ht="13" hidden="false" customHeight="false" outlineLevel="0" collapsed="false">
      <c r="C892" s="912" t="s">
        <v>614</v>
      </c>
      <c r="D892" s="913" t="s">
        <v>1740</v>
      </c>
    </row>
    <row r="893" customFormat="false" ht="13" hidden="false" customHeight="false" outlineLevel="0" collapsed="false">
      <c r="C893" s="912" t="s">
        <v>614</v>
      </c>
      <c r="D893" s="913" t="s">
        <v>1741</v>
      </c>
    </row>
    <row r="894" customFormat="false" ht="13" hidden="false" customHeight="false" outlineLevel="0" collapsed="false">
      <c r="C894" s="912" t="s">
        <v>614</v>
      </c>
      <c r="D894" s="913" t="s">
        <v>1742</v>
      </c>
    </row>
    <row r="895" customFormat="false" ht="13" hidden="false" customHeight="false" outlineLevel="0" collapsed="false">
      <c r="C895" s="912" t="s">
        <v>614</v>
      </c>
      <c r="D895" s="913" t="s">
        <v>1743</v>
      </c>
    </row>
    <row r="896" customFormat="false" ht="13" hidden="false" customHeight="false" outlineLevel="0" collapsed="false">
      <c r="C896" s="912" t="s">
        <v>614</v>
      </c>
      <c r="D896" s="913" t="s">
        <v>1744</v>
      </c>
    </row>
    <row r="897" customFormat="false" ht="13" hidden="false" customHeight="false" outlineLevel="0" collapsed="false">
      <c r="C897" s="912" t="s">
        <v>614</v>
      </c>
      <c r="D897" s="913" t="s">
        <v>1745</v>
      </c>
    </row>
    <row r="898" customFormat="false" ht="13" hidden="false" customHeight="false" outlineLevel="0" collapsed="false">
      <c r="C898" s="912" t="s">
        <v>614</v>
      </c>
      <c r="D898" s="913" t="s">
        <v>1746</v>
      </c>
    </row>
    <row r="899" customFormat="false" ht="13" hidden="false" customHeight="false" outlineLevel="0" collapsed="false">
      <c r="C899" s="912" t="s">
        <v>614</v>
      </c>
      <c r="D899" s="913" t="s">
        <v>1747</v>
      </c>
    </row>
    <row r="900" customFormat="false" ht="13" hidden="false" customHeight="false" outlineLevel="0" collapsed="false">
      <c r="C900" s="912" t="s">
        <v>614</v>
      </c>
      <c r="D900" s="913" t="s">
        <v>1748</v>
      </c>
    </row>
    <row r="901" customFormat="false" ht="13" hidden="false" customHeight="false" outlineLevel="0" collapsed="false">
      <c r="C901" s="912" t="s">
        <v>614</v>
      </c>
      <c r="D901" s="913" t="s">
        <v>1749</v>
      </c>
    </row>
    <row r="902" customFormat="false" ht="13" hidden="false" customHeight="false" outlineLevel="0" collapsed="false">
      <c r="C902" s="912" t="s">
        <v>614</v>
      </c>
      <c r="D902" s="913" t="s">
        <v>964</v>
      </c>
    </row>
    <row r="903" customFormat="false" ht="13" hidden="false" customHeight="false" outlineLevel="0" collapsed="false">
      <c r="C903" s="912" t="s">
        <v>614</v>
      </c>
      <c r="D903" s="913" t="s">
        <v>1750</v>
      </c>
    </row>
    <row r="904" customFormat="false" ht="13" hidden="false" customHeight="false" outlineLevel="0" collapsed="false">
      <c r="C904" s="912" t="s">
        <v>614</v>
      </c>
      <c r="D904" s="913" t="s">
        <v>1751</v>
      </c>
    </row>
    <row r="905" customFormat="false" ht="13" hidden="false" customHeight="false" outlineLevel="0" collapsed="false">
      <c r="C905" s="912" t="s">
        <v>614</v>
      </c>
      <c r="D905" s="913" t="s">
        <v>1752</v>
      </c>
    </row>
    <row r="906" customFormat="false" ht="13" hidden="false" customHeight="false" outlineLevel="0" collapsed="false">
      <c r="C906" s="912" t="s">
        <v>614</v>
      </c>
      <c r="D906" s="913" t="s">
        <v>1753</v>
      </c>
    </row>
    <row r="907" customFormat="false" ht="13" hidden="false" customHeight="false" outlineLevel="0" collapsed="false">
      <c r="C907" s="912" t="s">
        <v>614</v>
      </c>
      <c r="D907" s="913" t="s">
        <v>1754</v>
      </c>
    </row>
    <row r="908" customFormat="false" ht="13" hidden="false" customHeight="false" outlineLevel="0" collapsed="false">
      <c r="C908" s="912" t="s">
        <v>614</v>
      </c>
      <c r="D908" s="913" t="s">
        <v>1532</v>
      </c>
    </row>
    <row r="909" customFormat="false" ht="13" hidden="false" customHeight="false" outlineLevel="0" collapsed="false">
      <c r="C909" s="912" t="s">
        <v>614</v>
      </c>
      <c r="D909" s="913" t="s">
        <v>1755</v>
      </c>
    </row>
    <row r="910" customFormat="false" ht="13" hidden="false" customHeight="false" outlineLevel="0" collapsed="false">
      <c r="C910" s="912" t="s">
        <v>614</v>
      </c>
      <c r="D910" s="913" t="s">
        <v>1756</v>
      </c>
    </row>
    <row r="911" customFormat="false" ht="13" hidden="false" customHeight="false" outlineLevel="0" collapsed="false">
      <c r="C911" s="912" t="s">
        <v>614</v>
      </c>
      <c r="D911" s="913" t="s">
        <v>1757</v>
      </c>
    </row>
    <row r="912" customFormat="false" ht="13" hidden="false" customHeight="false" outlineLevel="0" collapsed="false">
      <c r="C912" s="912" t="s">
        <v>614</v>
      </c>
      <c r="D912" s="913" t="s">
        <v>1758</v>
      </c>
    </row>
    <row r="913" customFormat="false" ht="13" hidden="false" customHeight="false" outlineLevel="0" collapsed="false">
      <c r="C913" s="912" t="s">
        <v>614</v>
      </c>
      <c r="D913" s="913" t="s">
        <v>1759</v>
      </c>
    </row>
    <row r="914" customFormat="false" ht="13" hidden="false" customHeight="false" outlineLevel="0" collapsed="false">
      <c r="C914" s="912" t="s">
        <v>614</v>
      </c>
      <c r="D914" s="913" t="s">
        <v>1760</v>
      </c>
    </row>
    <row r="915" customFormat="false" ht="13" hidden="false" customHeight="false" outlineLevel="0" collapsed="false">
      <c r="C915" s="912" t="s">
        <v>614</v>
      </c>
      <c r="D915" s="913" t="s">
        <v>1761</v>
      </c>
    </row>
    <row r="916" customFormat="false" ht="13" hidden="false" customHeight="false" outlineLevel="0" collapsed="false">
      <c r="C916" s="912" t="s">
        <v>618</v>
      </c>
      <c r="D916" s="913" t="s">
        <v>1030</v>
      </c>
    </row>
    <row r="917" customFormat="false" ht="13" hidden="false" customHeight="false" outlineLevel="0" collapsed="false">
      <c r="C917" s="912" t="s">
        <v>618</v>
      </c>
      <c r="D917" s="913" t="s">
        <v>1304</v>
      </c>
    </row>
    <row r="918" customFormat="false" ht="13" hidden="false" customHeight="false" outlineLevel="0" collapsed="false">
      <c r="C918" s="912" t="s">
        <v>618</v>
      </c>
      <c r="D918" s="913" t="s">
        <v>1762</v>
      </c>
    </row>
    <row r="919" customFormat="false" ht="13" hidden="false" customHeight="false" outlineLevel="0" collapsed="false">
      <c r="C919" s="912" t="s">
        <v>618</v>
      </c>
      <c r="D919" s="913" t="s">
        <v>1306</v>
      </c>
    </row>
    <row r="920" customFormat="false" ht="13" hidden="false" customHeight="false" outlineLevel="0" collapsed="false">
      <c r="C920" s="912" t="s">
        <v>618</v>
      </c>
      <c r="D920" s="913" t="s">
        <v>1763</v>
      </c>
    </row>
    <row r="921" customFormat="false" ht="13" hidden="false" customHeight="false" outlineLevel="0" collapsed="false">
      <c r="C921" s="912" t="s">
        <v>618</v>
      </c>
      <c r="D921" s="913" t="s">
        <v>1764</v>
      </c>
    </row>
    <row r="922" customFormat="false" ht="13" hidden="false" customHeight="false" outlineLevel="0" collapsed="false">
      <c r="C922" s="912" t="s">
        <v>618</v>
      </c>
      <c r="D922" s="913" t="s">
        <v>1765</v>
      </c>
    </row>
    <row r="923" customFormat="false" ht="13" hidden="false" customHeight="false" outlineLevel="0" collapsed="false">
      <c r="C923" s="912" t="s">
        <v>618</v>
      </c>
      <c r="D923" s="913" t="s">
        <v>1766</v>
      </c>
    </row>
    <row r="924" customFormat="false" ht="13" hidden="false" customHeight="false" outlineLevel="0" collapsed="false">
      <c r="C924" s="912" t="s">
        <v>618</v>
      </c>
      <c r="D924" s="913" t="s">
        <v>1767</v>
      </c>
    </row>
    <row r="925" customFormat="false" ht="13" hidden="false" customHeight="false" outlineLevel="0" collapsed="false">
      <c r="C925" s="912" t="s">
        <v>618</v>
      </c>
      <c r="D925" s="913" t="s">
        <v>1768</v>
      </c>
    </row>
    <row r="926" customFormat="false" ht="13" hidden="false" customHeight="false" outlineLevel="0" collapsed="false">
      <c r="C926" s="912" t="s">
        <v>618</v>
      </c>
      <c r="D926" s="913" t="s">
        <v>1769</v>
      </c>
    </row>
    <row r="927" customFormat="false" ht="13" hidden="false" customHeight="false" outlineLevel="0" collapsed="false">
      <c r="C927" s="912" t="s">
        <v>618</v>
      </c>
      <c r="D927" s="913" t="s">
        <v>1770</v>
      </c>
    </row>
    <row r="928" customFormat="false" ht="13" hidden="false" customHeight="false" outlineLevel="0" collapsed="false">
      <c r="C928" s="912" t="s">
        <v>618</v>
      </c>
      <c r="D928" s="913" t="s">
        <v>1308</v>
      </c>
    </row>
    <row r="929" customFormat="false" ht="13" hidden="false" customHeight="false" outlineLevel="0" collapsed="false">
      <c r="C929" s="912" t="s">
        <v>618</v>
      </c>
      <c r="D929" s="913" t="s">
        <v>1310</v>
      </c>
    </row>
    <row r="930" customFormat="false" ht="13" hidden="false" customHeight="false" outlineLevel="0" collapsed="false">
      <c r="C930" s="912" t="s">
        <v>618</v>
      </c>
      <c r="D930" s="913" t="s">
        <v>1771</v>
      </c>
    </row>
    <row r="931" customFormat="false" ht="13" hidden="false" customHeight="false" outlineLevel="0" collapsed="false">
      <c r="C931" s="912" t="s">
        <v>618</v>
      </c>
      <c r="D931" s="913" t="s">
        <v>1772</v>
      </c>
    </row>
    <row r="932" customFormat="false" ht="13" hidden="false" customHeight="false" outlineLevel="0" collapsed="false">
      <c r="C932" s="912" t="s">
        <v>618</v>
      </c>
      <c r="D932" s="913" t="s">
        <v>1773</v>
      </c>
    </row>
    <row r="933" customFormat="false" ht="13" hidden="false" customHeight="false" outlineLevel="0" collapsed="false">
      <c r="C933" s="912" t="s">
        <v>618</v>
      </c>
      <c r="D933" s="913" t="s">
        <v>1774</v>
      </c>
    </row>
    <row r="934" customFormat="false" ht="13" hidden="false" customHeight="false" outlineLevel="0" collapsed="false">
      <c r="C934" s="912" t="s">
        <v>618</v>
      </c>
      <c r="D934" s="913" t="s">
        <v>1775</v>
      </c>
    </row>
    <row r="935" customFormat="false" ht="13" hidden="false" customHeight="false" outlineLevel="0" collapsed="false">
      <c r="C935" s="912" t="s">
        <v>618</v>
      </c>
      <c r="D935" s="913" t="s">
        <v>1776</v>
      </c>
    </row>
    <row r="936" customFormat="false" ht="13" hidden="false" customHeight="false" outlineLevel="0" collapsed="false">
      <c r="C936" s="912" t="s">
        <v>618</v>
      </c>
      <c r="D936" s="913" t="s">
        <v>1777</v>
      </c>
    </row>
    <row r="937" customFormat="false" ht="13" hidden="false" customHeight="false" outlineLevel="0" collapsed="false">
      <c r="C937" s="912" t="s">
        <v>618</v>
      </c>
      <c r="D937" s="913" t="s">
        <v>1778</v>
      </c>
    </row>
    <row r="938" customFormat="false" ht="13" hidden="false" customHeight="false" outlineLevel="0" collapsed="false">
      <c r="C938" s="912" t="s">
        <v>618</v>
      </c>
      <c r="D938" s="913" t="s">
        <v>1779</v>
      </c>
    </row>
    <row r="939" customFormat="false" ht="13" hidden="false" customHeight="false" outlineLevel="0" collapsed="false">
      <c r="C939" s="912" t="s">
        <v>618</v>
      </c>
      <c r="D939" s="913" t="s">
        <v>1780</v>
      </c>
    </row>
    <row r="940" customFormat="false" ht="13" hidden="false" customHeight="false" outlineLevel="0" collapsed="false">
      <c r="C940" s="912" t="s">
        <v>618</v>
      </c>
      <c r="D940" s="913" t="s">
        <v>1781</v>
      </c>
    </row>
    <row r="941" customFormat="false" ht="13" hidden="false" customHeight="false" outlineLevel="0" collapsed="false">
      <c r="C941" s="912" t="s">
        <v>618</v>
      </c>
      <c r="D941" s="913" t="s">
        <v>1782</v>
      </c>
    </row>
    <row r="942" customFormat="false" ht="13" hidden="false" customHeight="false" outlineLevel="0" collapsed="false">
      <c r="C942" s="912" t="s">
        <v>618</v>
      </c>
      <c r="D942" s="913" t="s">
        <v>1783</v>
      </c>
    </row>
    <row r="943" customFormat="false" ht="13" hidden="false" customHeight="false" outlineLevel="0" collapsed="false">
      <c r="C943" s="912" t="s">
        <v>618</v>
      </c>
      <c r="D943" s="913" t="s">
        <v>1784</v>
      </c>
    </row>
    <row r="944" customFormat="false" ht="13" hidden="false" customHeight="false" outlineLevel="0" collapsed="false">
      <c r="C944" s="912" t="s">
        <v>618</v>
      </c>
      <c r="D944" s="913" t="s">
        <v>1785</v>
      </c>
    </row>
    <row r="945" customFormat="false" ht="13" hidden="false" customHeight="false" outlineLevel="0" collapsed="false">
      <c r="C945" s="912" t="s">
        <v>618</v>
      </c>
      <c r="D945" s="913" t="s">
        <v>1786</v>
      </c>
    </row>
    <row r="946" customFormat="false" ht="13" hidden="false" customHeight="false" outlineLevel="0" collapsed="false">
      <c r="C946" s="912" t="s">
        <v>618</v>
      </c>
      <c r="D946" s="913" t="s">
        <v>1787</v>
      </c>
    </row>
    <row r="947" customFormat="false" ht="13" hidden="false" customHeight="false" outlineLevel="0" collapsed="false">
      <c r="C947" s="912" t="s">
        <v>618</v>
      </c>
      <c r="D947" s="913" t="s">
        <v>964</v>
      </c>
    </row>
    <row r="948" customFormat="false" ht="13" hidden="false" customHeight="false" outlineLevel="0" collapsed="false">
      <c r="C948" s="912" t="s">
        <v>618</v>
      </c>
      <c r="D948" s="913" t="s">
        <v>1788</v>
      </c>
    </row>
    <row r="949" customFormat="false" ht="13" hidden="false" customHeight="false" outlineLevel="0" collapsed="false">
      <c r="C949" s="912" t="s">
        <v>618</v>
      </c>
      <c r="D949" s="913" t="s">
        <v>1789</v>
      </c>
    </row>
    <row r="950" customFormat="false" ht="13" hidden="false" customHeight="false" outlineLevel="0" collapsed="false">
      <c r="C950" s="912" t="s">
        <v>618</v>
      </c>
      <c r="D950" s="913" t="s">
        <v>1790</v>
      </c>
    </row>
    <row r="951" customFormat="false" ht="13" hidden="false" customHeight="false" outlineLevel="0" collapsed="false">
      <c r="C951" s="912" t="s">
        <v>618</v>
      </c>
      <c r="D951" s="913" t="s">
        <v>1791</v>
      </c>
    </row>
    <row r="952" customFormat="false" ht="13" hidden="false" customHeight="false" outlineLevel="0" collapsed="false">
      <c r="C952" s="912" t="s">
        <v>618</v>
      </c>
      <c r="D952" s="913" t="s">
        <v>1792</v>
      </c>
    </row>
    <row r="953" customFormat="false" ht="13" hidden="false" customHeight="false" outlineLevel="0" collapsed="false">
      <c r="C953" s="912" t="s">
        <v>618</v>
      </c>
      <c r="D953" s="913" t="s">
        <v>1793</v>
      </c>
    </row>
    <row r="954" customFormat="false" ht="13" hidden="false" customHeight="false" outlineLevel="0" collapsed="false">
      <c r="C954" s="912" t="s">
        <v>618</v>
      </c>
      <c r="D954" s="913" t="s">
        <v>1794</v>
      </c>
    </row>
    <row r="955" customFormat="false" ht="13" hidden="false" customHeight="false" outlineLevel="0" collapsed="false">
      <c r="C955" s="912" t="s">
        <v>618</v>
      </c>
      <c r="D955" s="913" t="s">
        <v>1795</v>
      </c>
    </row>
    <row r="956" customFormat="false" ht="13" hidden="false" customHeight="false" outlineLevel="0" collapsed="false">
      <c r="C956" s="912" t="s">
        <v>618</v>
      </c>
      <c r="D956" s="913" t="s">
        <v>1796</v>
      </c>
    </row>
    <row r="957" customFormat="false" ht="13" hidden="false" customHeight="false" outlineLevel="0" collapsed="false">
      <c r="C957" s="912" t="s">
        <v>618</v>
      </c>
      <c r="D957" s="913" t="s">
        <v>1797</v>
      </c>
    </row>
    <row r="958" customFormat="false" ht="13" hidden="false" customHeight="false" outlineLevel="0" collapsed="false">
      <c r="C958" s="912" t="s">
        <v>622</v>
      </c>
      <c r="D958" s="913" t="s">
        <v>1032</v>
      </c>
    </row>
    <row r="959" customFormat="false" ht="13" hidden="false" customHeight="false" outlineLevel="0" collapsed="false">
      <c r="C959" s="912" t="s">
        <v>622</v>
      </c>
      <c r="D959" s="913" t="s">
        <v>1312</v>
      </c>
    </row>
    <row r="960" customFormat="false" ht="13" hidden="false" customHeight="false" outlineLevel="0" collapsed="false">
      <c r="C960" s="912" t="s">
        <v>622</v>
      </c>
      <c r="D960" s="913" t="s">
        <v>1314</v>
      </c>
    </row>
    <row r="961" customFormat="false" ht="13" hidden="false" customHeight="false" outlineLevel="0" collapsed="false">
      <c r="C961" s="912" t="s">
        <v>622</v>
      </c>
      <c r="D961" s="913" t="s">
        <v>1798</v>
      </c>
    </row>
    <row r="962" customFormat="false" ht="13" hidden="false" customHeight="false" outlineLevel="0" collapsed="false">
      <c r="C962" s="912" t="s">
        <v>622</v>
      </c>
      <c r="D962" s="913" t="s">
        <v>1316</v>
      </c>
    </row>
    <row r="963" customFormat="false" ht="13" hidden="false" customHeight="false" outlineLevel="0" collapsed="false">
      <c r="C963" s="912" t="s">
        <v>622</v>
      </c>
      <c r="D963" s="913" t="s">
        <v>1318</v>
      </c>
    </row>
    <row r="964" customFormat="false" ht="13" hidden="false" customHeight="false" outlineLevel="0" collapsed="false">
      <c r="C964" s="912" t="s">
        <v>622</v>
      </c>
      <c r="D964" s="913" t="s">
        <v>1799</v>
      </c>
    </row>
    <row r="965" customFormat="false" ht="13" hidden="false" customHeight="false" outlineLevel="0" collapsed="false">
      <c r="C965" s="912" t="s">
        <v>622</v>
      </c>
      <c r="D965" s="913" t="s">
        <v>1320</v>
      </c>
    </row>
    <row r="966" customFormat="false" ht="13" hidden="false" customHeight="false" outlineLevel="0" collapsed="false">
      <c r="C966" s="912" t="s">
        <v>622</v>
      </c>
      <c r="D966" s="913" t="s">
        <v>1322</v>
      </c>
    </row>
    <row r="967" customFormat="false" ht="13" hidden="false" customHeight="false" outlineLevel="0" collapsed="false">
      <c r="C967" s="912" t="s">
        <v>622</v>
      </c>
      <c r="D967" s="913" t="s">
        <v>1324</v>
      </c>
    </row>
    <row r="968" customFormat="false" ht="13" hidden="false" customHeight="false" outlineLevel="0" collapsed="false">
      <c r="C968" s="912" t="s">
        <v>622</v>
      </c>
      <c r="D968" s="913" t="s">
        <v>1326</v>
      </c>
    </row>
    <row r="969" customFormat="false" ht="13" hidden="false" customHeight="false" outlineLevel="0" collapsed="false">
      <c r="C969" s="912" t="s">
        <v>622</v>
      </c>
      <c r="D969" s="913" t="s">
        <v>1328</v>
      </c>
    </row>
    <row r="970" customFormat="false" ht="13" hidden="false" customHeight="false" outlineLevel="0" collapsed="false">
      <c r="C970" s="912" t="s">
        <v>622</v>
      </c>
      <c r="D970" s="913" t="s">
        <v>1330</v>
      </c>
    </row>
    <row r="971" customFormat="false" ht="13" hidden="false" customHeight="false" outlineLevel="0" collapsed="false">
      <c r="C971" s="912" t="s">
        <v>622</v>
      </c>
      <c r="D971" s="913" t="s">
        <v>1332</v>
      </c>
    </row>
    <row r="972" customFormat="false" ht="13" hidden="false" customHeight="false" outlineLevel="0" collapsed="false">
      <c r="C972" s="912" t="s">
        <v>622</v>
      </c>
      <c r="D972" s="913" t="s">
        <v>1334</v>
      </c>
    </row>
    <row r="973" customFormat="false" ht="13" hidden="false" customHeight="false" outlineLevel="0" collapsed="false">
      <c r="C973" s="912" t="s">
        <v>622</v>
      </c>
      <c r="D973" s="913" t="s">
        <v>1800</v>
      </c>
    </row>
    <row r="974" customFormat="false" ht="13" hidden="false" customHeight="false" outlineLevel="0" collapsed="false">
      <c r="C974" s="912" t="s">
        <v>622</v>
      </c>
      <c r="D974" s="913" t="s">
        <v>1336</v>
      </c>
    </row>
    <row r="975" customFormat="false" ht="13" hidden="false" customHeight="false" outlineLevel="0" collapsed="false">
      <c r="C975" s="912" t="s">
        <v>622</v>
      </c>
      <c r="D975" s="913" t="s">
        <v>1801</v>
      </c>
    </row>
    <row r="976" customFormat="false" ht="13" hidden="false" customHeight="false" outlineLevel="0" collapsed="false">
      <c r="C976" s="912" t="s">
        <v>622</v>
      </c>
      <c r="D976" s="913" t="s">
        <v>1802</v>
      </c>
    </row>
    <row r="977" customFormat="false" ht="13" hidden="false" customHeight="false" outlineLevel="0" collapsed="false">
      <c r="C977" s="912" t="s">
        <v>622</v>
      </c>
      <c r="D977" s="913" t="s">
        <v>1803</v>
      </c>
    </row>
    <row r="978" customFormat="false" ht="13" hidden="false" customHeight="false" outlineLevel="0" collapsed="false">
      <c r="C978" s="912" t="s">
        <v>622</v>
      </c>
      <c r="D978" s="913" t="s">
        <v>1804</v>
      </c>
    </row>
    <row r="979" customFormat="false" ht="13" hidden="false" customHeight="false" outlineLevel="0" collapsed="false">
      <c r="C979" s="912" t="s">
        <v>622</v>
      </c>
      <c r="D979" s="913" t="s">
        <v>1805</v>
      </c>
    </row>
    <row r="980" customFormat="false" ht="13" hidden="false" customHeight="false" outlineLevel="0" collapsed="false">
      <c r="C980" s="912" t="s">
        <v>622</v>
      </c>
      <c r="D980" s="913" t="s">
        <v>1806</v>
      </c>
    </row>
    <row r="981" customFormat="false" ht="13" hidden="false" customHeight="false" outlineLevel="0" collapsed="false">
      <c r="C981" s="912" t="s">
        <v>622</v>
      </c>
      <c r="D981" s="913" t="s">
        <v>1807</v>
      </c>
    </row>
    <row r="982" customFormat="false" ht="13" hidden="false" customHeight="false" outlineLevel="0" collapsed="false">
      <c r="C982" s="912" t="s">
        <v>622</v>
      </c>
      <c r="D982" s="913" t="s">
        <v>1808</v>
      </c>
    </row>
    <row r="983" customFormat="false" ht="13" hidden="false" customHeight="false" outlineLevel="0" collapsed="false">
      <c r="C983" s="912" t="s">
        <v>622</v>
      </c>
      <c r="D983" s="913" t="s">
        <v>1809</v>
      </c>
    </row>
    <row r="984" customFormat="false" ht="13" hidden="false" customHeight="false" outlineLevel="0" collapsed="false">
      <c r="C984" s="912" t="s">
        <v>622</v>
      </c>
      <c r="D984" s="913" t="s">
        <v>1810</v>
      </c>
    </row>
    <row r="985" customFormat="false" ht="13" hidden="false" customHeight="false" outlineLevel="0" collapsed="false">
      <c r="C985" s="912" t="s">
        <v>622</v>
      </c>
      <c r="D985" s="913" t="s">
        <v>1811</v>
      </c>
    </row>
    <row r="986" customFormat="false" ht="13" hidden="false" customHeight="false" outlineLevel="0" collapsed="false">
      <c r="C986" s="912" t="s">
        <v>622</v>
      </c>
      <c r="D986" s="913" t="s">
        <v>1338</v>
      </c>
    </row>
    <row r="987" customFormat="false" ht="13" hidden="false" customHeight="false" outlineLevel="0" collapsed="false">
      <c r="C987" s="912" t="s">
        <v>622</v>
      </c>
      <c r="D987" s="913" t="s">
        <v>2384</v>
      </c>
    </row>
    <row r="988" customFormat="false" ht="13" hidden="false" customHeight="false" outlineLevel="0" collapsed="false">
      <c r="C988" s="912" t="s">
        <v>622</v>
      </c>
      <c r="D988" s="913" t="s">
        <v>1341</v>
      </c>
    </row>
    <row r="989" customFormat="false" ht="13" hidden="false" customHeight="false" outlineLevel="0" collapsed="false">
      <c r="C989" s="912" t="s">
        <v>622</v>
      </c>
      <c r="D989" s="913" t="s">
        <v>1343</v>
      </c>
    </row>
    <row r="990" customFormat="false" ht="13" hidden="false" customHeight="false" outlineLevel="0" collapsed="false">
      <c r="C990" s="912" t="s">
        <v>622</v>
      </c>
      <c r="D990" s="913" t="s">
        <v>1812</v>
      </c>
    </row>
    <row r="991" customFormat="false" ht="13" hidden="false" customHeight="false" outlineLevel="0" collapsed="false">
      <c r="C991" s="912" t="s">
        <v>622</v>
      </c>
      <c r="D991" s="913" t="s">
        <v>1345</v>
      </c>
    </row>
    <row r="992" customFormat="false" ht="13" hidden="false" customHeight="false" outlineLevel="0" collapsed="false">
      <c r="C992" s="912" t="s">
        <v>622</v>
      </c>
      <c r="D992" s="913" t="s">
        <v>2385</v>
      </c>
    </row>
    <row r="993" customFormat="false" ht="13" hidden="false" customHeight="false" outlineLevel="0" collapsed="false">
      <c r="C993" s="912" t="s">
        <v>626</v>
      </c>
      <c r="D993" s="913" t="s">
        <v>734</v>
      </c>
    </row>
    <row r="994" customFormat="false" ht="13" hidden="false" customHeight="false" outlineLevel="0" collapsed="false">
      <c r="C994" s="912" t="s">
        <v>626</v>
      </c>
      <c r="D994" s="913" t="s">
        <v>1348</v>
      </c>
    </row>
    <row r="995" customFormat="false" ht="13" hidden="false" customHeight="false" outlineLevel="0" collapsed="false">
      <c r="C995" s="912" t="s">
        <v>626</v>
      </c>
      <c r="D995" s="913" t="s">
        <v>1034</v>
      </c>
    </row>
    <row r="996" customFormat="false" ht="13" hidden="false" customHeight="false" outlineLevel="0" collapsed="false">
      <c r="C996" s="912" t="s">
        <v>626</v>
      </c>
      <c r="D996" s="913" t="s">
        <v>1350</v>
      </c>
    </row>
    <row r="997" customFormat="false" ht="13" hidden="false" customHeight="false" outlineLevel="0" collapsed="false">
      <c r="C997" s="912" t="s">
        <v>626</v>
      </c>
      <c r="D997" s="913" t="s">
        <v>1036</v>
      </c>
    </row>
    <row r="998" customFormat="false" ht="13" hidden="false" customHeight="false" outlineLevel="0" collapsed="false">
      <c r="C998" s="912" t="s">
        <v>626</v>
      </c>
      <c r="D998" s="913" t="s">
        <v>1352</v>
      </c>
    </row>
    <row r="999" customFormat="false" ht="13" hidden="false" customHeight="false" outlineLevel="0" collapsed="false">
      <c r="C999" s="912" t="s">
        <v>626</v>
      </c>
      <c r="D999" s="913" t="s">
        <v>1038</v>
      </c>
    </row>
    <row r="1000" customFormat="false" ht="13" hidden="false" customHeight="false" outlineLevel="0" collapsed="false">
      <c r="C1000" s="912" t="s">
        <v>626</v>
      </c>
      <c r="D1000" s="913" t="s">
        <v>1354</v>
      </c>
    </row>
    <row r="1001" customFormat="false" ht="13" hidden="false" customHeight="false" outlineLevel="0" collapsed="false">
      <c r="C1001" s="912" t="s">
        <v>626</v>
      </c>
      <c r="D1001" s="913" t="s">
        <v>1040</v>
      </c>
    </row>
    <row r="1002" customFormat="false" ht="13" hidden="false" customHeight="false" outlineLevel="0" collapsed="false">
      <c r="C1002" s="912" t="s">
        <v>626</v>
      </c>
      <c r="D1002" s="913" t="s">
        <v>1042</v>
      </c>
    </row>
    <row r="1003" customFormat="false" ht="13" hidden="false" customHeight="false" outlineLevel="0" collapsed="false">
      <c r="C1003" s="912" t="s">
        <v>626</v>
      </c>
      <c r="D1003" s="913" t="s">
        <v>783</v>
      </c>
    </row>
    <row r="1004" customFormat="false" ht="13" hidden="false" customHeight="false" outlineLevel="0" collapsed="false">
      <c r="C1004" s="912" t="s">
        <v>626</v>
      </c>
      <c r="D1004" s="913" t="s">
        <v>785</v>
      </c>
    </row>
    <row r="1005" customFormat="false" ht="13" hidden="false" customHeight="false" outlineLevel="0" collapsed="false">
      <c r="C1005" s="912" t="s">
        <v>626</v>
      </c>
      <c r="D1005" s="913" t="s">
        <v>1044</v>
      </c>
    </row>
    <row r="1006" customFormat="false" ht="13" hidden="false" customHeight="false" outlineLevel="0" collapsed="false">
      <c r="C1006" s="912" t="s">
        <v>626</v>
      </c>
      <c r="D1006" s="913" t="s">
        <v>1046</v>
      </c>
    </row>
    <row r="1007" customFormat="false" ht="13" hidden="false" customHeight="false" outlineLevel="0" collapsed="false">
      <c r="C1007" s="912" t="s">
        <v>626</v>
      </c>
      <c r="D1007" s="913" t="s">
        <v>1356</v>
      </c>
    </row>
    <row r="1008" customFormat="false" ht="13" hidden="false" customHeight="false" outlineLevel="0" collapsed="false">
      <c r="C1008" s="912" t="s">
        <v>626</v>
      </c>
      <c r="D1008" s="913" t="s">
        <v>1358</v>
      </c>
    </row>
    <row r="1009" customFormat="false" ht="13" hidden="false" customHeight="false" outlineLevel="0" collapsed="false">
      <c r="C1009" s="912" t="s">
        <v>626</v>
      </c>
      <c r="D1009" s="913" t="s">
        <v>1360</v>
      </c>
    </row>
    <row r="1010" customFormat="false" ht="13" hidden="false" customHeight="false" outlineLevel="0" collapsed="false">
      <c r="C1010" s="912" t="s">
        <v>626</v>
      </c>
      <c r="D1010" s="913" t="s">
        <v>1362</v>
      </c>
    </row>
    <row r="1011" customFormat="false" ht="13" hidden="false" customHeight="false" outlineLevel="0" collapsed="false">
      <c r="C1011" s="912" t="s">
        <v>626</v>
      </c>
      <c r="D1011" s="913" t="s">
        <v>1363</v>
      </c>
    </row>
    <row r="1012" customFormat="false" ht="13" hidden="false" customHeight="false" outlineLevel="0" collapsed="false">
      <c r="C1012" s="912" t="s">
        <v>626</v>
      </c>
      <c r="D1012" s="913" t="s">
        <v>1048</v>
      </c>
    </row>
    <row r="1013" customFormat="false" ht="13" hidden="false" customHeight="false" outlineLevel="0" collapsed="false">
      <c r="C1013" s="912" t="s">
        <v>626</v>
      </c>
      <c r="D1013" s="913" t="s">
        <v>1365</v>
      </c>
    </row>
    <row r="1014" customFormat="false" ht="13" hidden="false" customHeight="false" outlineLevel="0" collapsed="false">
      <c r="C1014" s="912" t="s">
        <v>626</v>
      </c>
      <c r="D1014" s="913" t="s">
        <v>1367</v>
      </c>
    </row>
    <row r="1015" customFormat="false" ht="13" hidden="false" customHeight="false" outlineLevel="0" collapsed="false">
      <c r="C1015" s="912" t="s">
        <v>626</v>
      </c>
      <c r="D1015" s="913" t="s">
        <v>1369</v>
      </c>
    </row>
    <row r="1016" customFormat="false" ht="13" hidden="false" customHeight="false" outlineLevel="0" collapsed="false">
      <c r="C1016" s="912" t="s">
        <v>626</v>
      </c>
      <c r="D1016" s="913" t="s">
        <v>1371</v>
      </c>
    </row>
    <row r="1017" customFormat="false" ht="13" hidden="false" customHeight="false" outlineLevel="0" collapsed="false">
      <c r="C1017" s="912" t="s">
        <v>626</v>
      </c>
      <c r="D1017" s="913" t="s">
        <v>1050</v>
      </c>
    </row>
    <row r="1018" customFormat="false" ht="13" hidden="false" customHeight="false" outlineLevel="0" collapsed="false">
      <c r="C1018" s="912" t="s">
        <v>626</v>
      </c>
      <c r="D1018" s="913" t="s">
        <v>1373</v>
      </c>
    </row>
    <row r="1019" customFormat="false" ht="13" hidden="false" customHeight="false" outlineLevel="0" collapsed="false">
      <c r="C1019" s="912" t="s">
        <v>626</v>
      </c>
      <c r="D1019" s="913" t="s">
        <v>1375</v>
      </c>
    </row>
    <row r="1020" customFormat="false" ht="13" hidden="false" customHeight="false" outlineLevel="0" collapsed="false">
      <c r="C1020" s="912" t="s">
        <v>626</v>
      </c>
      <c r="D1020" s="913" t="s">
        <v>1377</v>
      </c>
    </row>
    <row r="1021" customFormat="false" ht="13" hidden="false" customHeight="false" outlineLevel="0" collapsed="false">
      <c r="C1021" s="912" t="s">
        <v>626</v>
      </c>
      <c r="D1021" s="913" t="s">
        <v>1052</v>
      </c>
    </row>
    <row r="1022" customFormat="false" ht="13" hidden="false" customHeight="false" outlineLevel="0" collapsed="false">
      <c r="C1022" s="912" t="s">
        <v>626</v>
      </c>
      <c r="D1022" s="913" t="s">
        <v>1054</v>
      </c>
    </row>
    <row r="1023" customFormat="false" ht="13" hidden="false" customHeight="false" outlineLevel="0" collapsed="false">
      <c r="C1023" s="912" t="s">
        <v>626</v>
      </c>
      <c r="D1023" s="913" t="s">
        <v>1379</v>
      </c>
    </row>
    <row r="1024" customFormat="false" ht="13" hidden="false" customHeight="false" outlineLevel="0" collapsed="false">
      <c r="C1024" s="912" t="s">
        <v>626</v>
      </c>
      <c r="D1024" s="913" t="s">
        <v>1056</v>
      </c>
    </row>
    <row r="1025" customFormat="false" ht="13" hidden="false" customHeight="false" outlineLevel="0" collapsed="false">
      <c r="C1025" s="912" t="s">
        <v>626</v>
      </c>
      <c r="D1025" s="913" t="s">
        <v>1058</v>
      </c>
    </row>
    <row r="1026" customFormat="false" ht="13" hidden="false" customHeight="false" outlineLevel="0" collapsed="false">
      <c r="C1026" s="912" t="s">
        <v>626</v>
      </c>
      <c r="D1026" s="913" t="s">
        <v>1060</v>
      </c>
    </row>
    <row r="1027" customFormat="false" ht="13" hidden="false" customHeight="false" outlineLevel="0" collapsed="false">
      <c r="C1027" s="912" t="s">
        <v>626</v>
      </c>
      <c r="D1027" s="913" t="s">
        <v>1062</v>
      </c>
    </row>
    <row r="1028" customFormat="false" ht="13" hidden="false" customHeight="false" outlineLevel="0" collapsed="false">
      <c r="C1028" s="912" t="s">
        <v>626</v>
      </c>
      <c r="D1028" s="913" t="s">
        <v>860</v>
      </c>
    </row>
    <row r="1029" customFormat="false" ht="13" hidden="false" customHeight="false" outlineLevel="0" collapsed="false">
      <c r="C1029" s="912" t="s">
        <v>626</v>
      </c>
      <c r="D1029" s="913" t="s">
        <v>1064</v>
      </c>
    </row>
    <row r="1030" customFormat="false" ht="13" hidden="false" customHeight="false" outlineLevel="0" collapsed="false">
      <c r="C1030" s="912" t="s">
        <v>626</v>
      </c>
      <c r="D1030" s="913" t="s">
        <v>1066</v>
      </c>
    </row>
    <row r="1031" customFormat="false" ht="13" hidden="false" customHeight="false" outlineLevel="0" collapsed="false">
      <c r="C1031" s="912" t="s">
        <v>626</v>
      </c>
      <c r="D1031" s="913" t="s">
        <v>1068</v>
      </c>
    </row>
    <row r="1032" customFormat="false" ht="13" hidden="false" customHeight="false" outlineLevel="0" collapsed="false">
      <c r="C1032" s="912" t="s">
        <v>626</v>
      </c>
      <c r="D1032" s="913" t="s">
        <v>1074</v>
      </c>
    </row>
    <row r="1033" customFormat="false" ht="13" hidden="false" customHeight="false" outlineLevel="0" collapsed="false">
      <c r="C1033" s="912" t="s">
        <v>626</v>
      </c>
      <c r="D1033" s="913" t="s">
        <v>1381</v>
      </c>
    </row>
    <row r="1034" customFormat="false" ht="13" hidden="false" customHeight="false" outlineLevel="0" collapsed="false">
      <c r="C1034" s="912" t="s">
        <v>626</v>
      </c>
      <c r="D1034" s="913" t="s">
        <v>1383</v>
      </c>
    </row>
    <row r="1035" customFormat="false" ht="13" hidden="false" customHeight="false" outlineLevel="0" collapsed="false">
      <c r="C1035" s="912" t="s">
        <v>626</v>
      </c>
      <c r="D1035" s="913" t="s">
        <v>1070</v>
      </c>
    </row>
    <row r="1036" customFormat="false" ht="13" hidden="false" customHeight="false" outlineLevel="0" collapsed="false">
      <c r="C1036" s="912" t="s">
        <v>626</v>
      </c>
      <c r="D1036" s="913" t="s">
        <v>1072</v>
      </c>
    </row>
    <row r="1037" customFormat="false" ht="13" hidden="false" customHeight="false" outlineLevel="0" collapsed="false">
      <c r="C1037" s="912" t="s">
        <v>626</v>
      </c>
      <c r="D1037" s="913" t="s">
        <v>1076</v>
      </c>
    </row>
    <row r="1038" customFormat="false" ht="13" hidden="false" customHeight="false" outlineLevel="0" collapsed="false">
      <c r="C1038" s="912" t="s">
        <v>626</v>
      </c>
      <c r="D1038" s="913" t="s">
        <v>1385</v>
      </c>
    </row>
    <row r="1039" customFormat="false" ht="13" hidden="false" customHeight="false" outlineLevel="0" collapsed="false">
      <c r="C1039" s="912" t="s">
        <v>626</v>
      </c>
      <c r="D1039" s="913" t="s">
        <v>1387</v>
      </c>
    </row>
    <row r="1040" customFormat="false" ht="13" hidden="false" customHeight="false" outlineLevel="0" collapsed="false">
      <c r="C1040" s="912" t="s">
        <v>626</v>
      </c>
      <c r="D1040" s="913" t="s">
        <v>1813</v>
      </c>
    </row>
    <row r="1041" customFormat="false" ht="13" hidden="false" customHeight="false" outlineLevel="0" collapsed="false">
      <c r="C1041" s="912" t="s">
        <v>626</v>
      </c>
      <c r="D1041" s="913" t="s">
        <v>1662</v>
      </c>
    </row>
    <row r="1042" customFormat="false" ht="13" hidden="false" customHeight="false" outlineLevel="0" collapsed="false">
      <c r="C1042" s="912" t="s">
        <v>626</v>
      </c>
      <c r="D1042" s="913" t="s">
        <v>1814</v>
      </c>
    </row>
    <row r="1043" customFormat="false" ht="13" hidden="false" customHeight="false" outlineLevel="0" collapsed="false">
      <c r="C1043" s="912" t="s">
        <v>626</v>
      </c>
      <c r="D1043" s="913" t="s">
        <v>1389</v>
      </c>
    </row>
    <row r="1044" customFormat="false" ht="13" hidden="false" customHeight="false" outlineLevel="0" collapsed="false">
      <c r="C1044" s="912" t="s">
        <v>626</v>
      </c>
      <c r="D1044" s="913" t="s">
        <v>1391</v>
      </c>
    </row>
    <row r="1045" customFormat="false" ht="13" hidden="false" customHeight="false" outlineLevel="0" collapsed="false">
      <c r="C1045" s="912" t="s">
        <v>626</v>
      </c>
      <c r="D1045" s="913" t="s">
        <v>1393</v>
      </c>
    </row>
    <row r="1046" customFormat="false" ht="13" hidden="false" customHeight="false" outlineLevel="0" collapsed="false">
      <c r="C1046" s="912" t="s">
        <v>626</v>
      </c>
      <c r="D1046" s="913" t="s">
        <v>1395</v>
      </c>
    </row>
    <row r="1047" customFormat="false" ht="13" hidden="false" customHeight="false" outlineLevel="0" collapsed="false">
      <c r="C1047" s="912" t="s">
        <v>630</v>
      </c>
      <c r="D1047" s="913" t="s">
        <v>1078</v>
      </c>
    </row>
    <row r="1048" customFormat="false" ht="13" hidden="false" customHeight="false" outlineLevel="0" collapsed="false">
      <c r="C1048" s="912" t="s">
        <v>630</v>
      </c>
      <c r="D1048" s="913" t="s">
        <v>1080</v>
      </c>
    </row>
    <row r="1049" customFormat="false" ht="13" hidden="false" customHeight="false" outlineLevel="0" collapsed="false">
      <c r="C1049" s="912" t="s">
        <v>630</v>
      </c>
      <c r="D1049" s="913" t="s">
        <v>1815</v>
      </c>
    </row>
    <row r="1050" customFormat="false" ht="13" hidden="false" customHeight="false" outlineLevel="0" collapsed="false">
      <c r="C1050" s="912" t="s">
        <v>630</v>
      </c>
      <c r="D1050" s="913" t="s">
        <v>1816</v>
      </c>
    </row>
    <row r="1051" customFormat="false" ht="13" hidden="false" customHeight="false" outlineLevel="0" collapsed="false">
      <c r="C1051" s="912" t="s">
        <v>630</v>
      </c>
      <c r="D1051" s="913" t="s">
        <v>1082</v>
      </c>
    </row>
    <row r="1052" customFormat="false" ht="13" hidden="false" customHeight="false" outlineLevel="0" collapsed="false">
      <c r="C1052" s="912" t="s">
        <v>630</v>
      </c>
      <c r="D1052" s="913" t="s">
        <v>1084</v>
      </c>
    </row>
    <row r="1053" customFormat="false" ht="13" hidden="false" customHeight="false" outlineLevel="0" collapsed="false">
      <c r="C1053" s="912" t="s">
        <v>630</v>
      </c>
      <c r="D1053" s="913" t="s">
        <v>1397</v>
      </c>
    </row>
    <row r="1054" customFormat="false" ht="13" hidden="false" customHeight="false" outlineLevel="0" collapsed="false">
      <c r="C1054" s="912" t="s">
        <v>630</v>
      </c>
      <c r="D1054" s="913" t="s">
        <v>1817</v>
      </c>
    </row>
    <row r="1055" customFormat="false" ht="13" hidden="false" customHeight="false" outlineLevel="0" collapsed="false">
      <c r="C1055" s="912" t="s">
        <v>630</v>
      </c>
      <c r="D1055" s="913" t="s">
        <v>1086</v>
      </c>
    </row>
    <row r="1056" customFormat="false" ht="13" hidden="false" customHeight="false" outlineLevel="0" collapsed="false">
      <c r="C1056" s="912" t="s">
        <v>630</v>
      </c>
      <c r="D1056" s="913" t="s">
        <v>1818</v>
      </c>
    </row>
    <row r="1057" customFormat="false" ht="13" hidden="false" customHeight="false" outlineLevel="0" collapsed="false">
      <c r="C1057" s="912" t="s">
        <v>630</v>
      </c>
      <c r="D1057" s="913" t="s">
        <v>1819</v>
      </c>
    </row>
    <row r="1058" customFormat="false" ht="13" hidden="false" customHeight="false" outlineLevel="0" collapsed="false">
      <c r="C1058" s="912" t="s">
        <v>630</v>
      </c>
      <c r="D1058" s="913" t="s">
        <v>1399</v>
      </c>
    </row>
    <row r="1059" customFormat="false" ht="13" hidden="false" customHeight="false" outlineLevel="0" collapsed="false">
      <c r="C1059" s="912" t="s">
        <v>630</v>
      </c>
      <c r="D1059" s="913" t="s">
        <v>1820</v>
      </c>
    </row>
    <row r="1060" customFormat="false" ht="13" hidden="false" customHeight="false" outlineLevel="0" collapsed="false">
      <c r="C1060" s="912" t="s">
        <v>630</v>
      </c>
      <c r="D1060" s="913" t="s">
        <v>1401</v>
      </c>
    </row>
    <row r="1061" customFormat="false" ht="13" hidden="false" customHeight="false" outlineLevel="0" collapsed="false">
      <c r="C1061" s="912" t="s">
        <v>630</v>
      </c>
      <c r="D1061" s="913" t="s">
        <v>1402</v>
      </c>
    </row>
    <row r="1062" customFormat="false" ht="13" hidden="false" customHeight="false" outlineLevel="0" collapsed="false">
      <c r="C1062" s="912" t="s">
        <v>630</v>
      </c>
      <c r="D1062" s="913" t="s">
        <v>1404</v>
      </c>
    </row>
    <row r="1063" customFormat="false" ht="13" hidden="false" customHeight="false" outlineLevel="0" collapsed="false">
      <c r="C1063" s="912" t="s">
        <v>630</v>
      </c>
      <c r="D1063" s="913" t="s">
        <v>1406</v>
      </c>
    </row>
    <row r="1064" customFormat="false" ht="13" hidden="false" customHeight="false" outlineLevel="0" collapsed="false">
      <c r="C1064" s="912" t="s">
        <v>630</v>
      </c>
      <c r="D1064" s="913" t="s">
        <v>2386</v>
      </c>
    </row>
    <row r="1065" customFormat="false" ht="13" hidden="false" customHeight="false" outlineLevel="0" collapsed="false">
      <c r="C1065" s="912" t="s">
        <v>630</v>
      </c>
      <c r="D1065" s="913" t="s">
        <v>1409</v>
      </c>
    </row>
    <row r="1066" customFormat="false" ht="13" hidden="false" customHeight="false" outlineLevel="0" collapsed="false">
      <c r="C1066" s="912" t="s">
        <v>630</v>
      </c>
      <c r="D1066" s="913" t="s">
        <v>1821</v>
      </c>
    </row>
    <row r="1067" customFormat="false" ht="13" hidden="false" customHeight="false" outlineLevel="0" collapsed="false">
      <c r="C1067" s="912" t="s">
        <v>630</v>
      </c>
      <c r="D1067" s="913" t="s">
        <v>1538</v>
      </c>
    </row>
    <row r="1068" customFormat="false" ht="13" hidden="false" customHeight="false" outlineLevel="0" collapsed="false">
      <c r="C1068" s="912" t="s">
        <v>630</v>
      </c>
      <c r="D1068" s="913" t="s">
        <v>1822</v>
      </c>
    </row>
    <row r="1069" customFormat="false" ht="13" hidden="false" customHeight="false" outlineLevel="0" collapsed="false">
      <c r="C1069" s="912" t="s">
        <v>630</v>
      </c>
      <c r="D1069" s="913" t="s">
        <v>1823</v>
      </c>
    </row>
    <row r="1070" customFormat="false" ht="13" hidden="false" customHeight="false" outlineLevel="0" collapsed="false">
      <c r="C1070" s="912" t="s">
        <v>630</v>
      </c>
      <c r="D1070" s="913" t="s">
        <v>1824</v>
      </c>
    </row>
    <row r="1071" customFormat="false" ht="13" hidden="false" customHeight="false" outlineLevel="0" collapsed="false">
      <c r="C1071" s="912" t="s">
        <v>630</v>
      </c>
      <c r="D1071" s="913" t="s">
        <v>1825</v>
      </c>
    </row>
    <row r="1072" customFormat="false" ht="13" hidden="false" customHeight="false" outlineLevel="0" collapsed="false">
      <c r="C1072" s="912" t="s">
        <v>630</v>
      </c>
      <c r="D1072" s="913" t="s">
        <v>1826</v>
      </c>
    </row>
    <row r="1073" customFormat="false" ht="13" hidden="false" customHeight="false" outlineLevel="0" collapsed="false">
      <c r="C1073" s="912" t="s">
        <v>630</v>
      </c>
      <c r="D1073" s="913" t="s">
        <v>1827</v>
      </c>
    </row>
    <row r="1074" customFormat="false" ht="13" hidden="false" customHeight="false" outlineLevel="0" collapsed="false">
      <c r="C1074" s="912" t="s">
        <v>630</v>
      </c>
      <c r="D1074" s="913" t="s">
        <v>1828</v>
      </c>
    </row>
    <row r="1075" customFormat="false" ht="13" hidden="false" customHeight="false" outlineLevel="0" collapsed="false">
      <c r="C1075" s="912" t="s">
        <v>630</v>
      </c>
      <c r="D1075" s="913" t="s">
        <v>1829</v>
      </c>
    </row>
    <row r="1076" customFormat="false" ht="13" hidden="false" customHeight="false" outlineLevel="0" collapsed="false">
      <c r="C1076" s="912" t="s">
        <v>635</v>
      </c>
      <c r="D1076" s="913" t="s">
        <v>862</v>
      </c>
    </row>
    <row r="1077" customFormat="false" ht="13" hidden="false" customHeight="false" outlineLevel="0" collapsed="false">
      <c r="C1077" s="912" t="s">
        <v>635</v>
      </c>
      <c r="D1077" s="913" t="s">
        <v>1088</v>
      </c>
    </row>
    <row r="1078" customFormat="false" ht="13" hidden="false" customHeight="false" outlineLevel="0" collapsed="false">
      <c r="C1078" s="912" t="s">
        <v>635</v>
      </c>
      <c r="D1078" s="913" t="s">
        <v>1411</v>
      </c>
    </row>
    <row r="1079" customFormat="false" ht="13" hidden="false" customHeight="false" outlineLevel="0" collapsed="false">
      <c r="C1079" s="912" t="s">
        <v>635</v>
      </c>
      <c r="D1079" s="913" t="s">
        <v>1830</v>
      </c>
    </row>
    <row r="1080" customFormat="false" ht="13" hidden="false" customHeight="false" outlineLevel="0" collapsed="false">
      <c r="C1080" s="912" t="s">
        <v>635</v>
      </c>
      <c r="D1080" s="913" t="s">
        <v>864</v>
      </c>
    </row>
    <row r="1081" customFormat="false" ht="13" hidden="false" customHeight="false" outlineLevel="0" collapsed="false">
      <c r="C1081" s="912" t="s">
        <v>635</v>
      </c>
      <c r="D1081" s="913" t="s">
        <v>1090</v>
      </c>
    </row>
    <row r="1082" customFormat="false" ht="13" hidden="false" customHeight="false" outlineLevel="0" collapsed="false">
      <c r="C1082" s="912" t="s">
        <v>635</v>
      </c>
      <c r="D1082" s="913" t="s">
        <v>866</v>
      </c>
    </row>
    <row r="1083" customFormat="false" ht="13" hidden="false" customHeight="false" outlineLevel="0" collapsed="false">
      <c r="C1083" s="912" t="s">
        <v>635</v>
      </c>
      <c r="D1083" s="913" t="s">
        <v>1092</v>
      </c>
    </row>
    <row r="1084" customFormat="false" ht="13" hidden="false" customHeight="false" outlineLevel="0" collapsed="false">
      <c r="C1084" s="912" t="s">
        <v>635</v>
      </c>
      <c r="D1084" s="913" t="s">
        <v>1413</v>
      </c>
    </row>
    <row r="1085" customFormat="false" ht="13" hidden="false" customHeight="false" outlineLevel="0" collapsed="false">
      <c r="C1085" s="912" t="s">
        <v>635</v>
      </c>
      <c r="D1085" s="913" t="s">
        <v>1415</v>
      </c>
    </row>
    <row r="1086" customFormat="false" ht="13" hidden="false" customHeight="false" outlineLevel="0" collapsed="false">
      <c r="C1086" s="912" t="s">
        <v>635</v>
      </c>
      <c r="D1086" s="913" t="s">
        <v>1417</v>
      </c>
    </row>
    <row r="1087" customFormat="false" ht="13" hidden="false" customHeight="false" outlineLevel="0" collapsed="false">
      <c r="C1087" s="912" t="s">
        <v>635</v>
      </c>
      <c r="D1087" s="913" t="s">
        <v>1419</v>
      </c>
    </row>
    <row r="1088" customFormat="false" ht="13" hidden="false" customHeight="false" outlineLevel="0" collapsed="false">
      <c r="C1088" s="912" t="s">
        <v>635</v>
      </c>
      <c r="D1088" s="913" t="s">
        <v>1831</v>
      </c>
    </row>
    <row r="1089" customFormat="false" ht="13" hidden="false" customHeight="false" outlineLevel="0" collapsed="false">
      <c r="C1089" s="912" t="s">
        <v>635</v>
      </c>
      <c r="D1089" s="913" t="s">
        <v>2387</v>
      </c>
    </row>
    <row r="1090" customFormat="false" ht="13" hidden="false" customHeight="false" outlineLevel="0" collapsed="false">
      <c r="C1090" s="912" t="s">
        <v>635</v>
      </c>
      <c r="D1090" s="913" t="s">
        <v>1832</v>
      </c>
    </row>
    <row r="1091" customFormat="false" ht="13" hidden="false" customHeight="false" outlineLevel="0" collapsed="false">
      <c r="C1091" s="912" t="s">
        <v>635</v>
      </c>
      <c r="D1091" s="913" t="s">
        <v>1833</v>
      </c>
    </row>
    <row r="1092" customFormat="false" ht="13" hidden="false" customHeight="false" outlineLevel="0" collapsed="false">
      <c r="C1092" s="912" t="s">
        <v>635</v>
      </c>
      <c r="D1092" s="913" t="s">
        <v>1834</v>
      </c>
    </row>
    <row r="1093" customFormat="false" ht="13" hidden="false" customHeight="false" outlineLevel="0" collapsed="false">
      <c r="C1093" s="912" t="s">
        <v>635</v>
      </c>
      <c r="D1093" s="913" t="s">
        <v>1835</v>
      </c>
    </row>
    <row r="1094" customFormat="false" ht="13" hidden="false" customHeight="false" outlineLevel="0" collapsed="false">
      <c r="C1094" s="912" t="s">
        <v>635</v>
      </c>
      <c r="D1094" s="913" t="s">
        <v>1836</v>
      </c>
    </row>
    <row r="1095" customFormat="false" ht="13" hidden="false" customHeight="false" outlineLevel="0" collapsed="false">
      <c r="C1095" s="912" t="s">
        <v>639</v>
      </c>
      <c r="D1095" s="913" t="s">
        <v>868</v>
      </c>
    </row>
    <row r="1096" customFormat="false" ht="13" hidden="false" customHeight="false" outlineLevel="0" collapsed="false">
      <c r="C1096" s="912" t="s">
        <v>639</v>
      </c>
      <c r="D1096" s="913" t="s">
        <v>1837</v>
      </c>
    </row>
    <row r="1097" customFormat="false" ht="13" hidden="false" customHeight="false" outlineLevel="0" collapsed="false">
      <c r="C1097" s="912" t="s">
        <v>639</v>
      </c>
      <c r="D1097" s="913" t="s">
        <v>1838</v>
      </c>
    </row>
    <row r="1098" customFormat="false" ht="13" hidden="false" customHeight="false" outlineLevel="0" collapsed="false">
      <c r="C1098" s="912" t="s">
        <v>639</v>
      </c>
      <c r="D1098" s="913" t="s">
        <v>1839</v>
      </c>
    </row>
    <row r="1099" customFormat="false" ht="13" hidden="false" customHeight="false" outlineLevel="0" collapsed="false">
      <c r="C1099" s="912" t="s">
        <v>639</v>
      </c>
      <c r="D1099" s="913" t="s">
        <v>1094</v>
      </c>
    </row>
    <row r="1100" customFormat="false" ht="13" hidden="false" customHeight="false" outlineLevel="0" collapsed="false">
      <c r="C1100" s="912" t="s">
        <v>639</v>
      </c>
      <c r="D1100" s="913" t="s">
        <v>1840</v>
      </c>
    </row>
    <row r="1101" customFormat="false" ht="13" hidden="false" customHeight="false" outlineLevel="0" collapsed="false">
      <c r="C1101" s="912" t="s">
        <v>639</v>
      </c>
      <c r="D1101" s="913" t="s">
        <v>1096</v>
      </c>
    </row>
    <row r="1102" customFormat="false" ht="13" hidden="false" customHeight="false" outlineLevel="0" collapsed="false">
      <c r="C1102" s="912" t="s">
        <v>639</v>
      </c>
      <c r="D1102" s="913" t="s">
        <v>1423</v>
      </c>
    </row>
    <row r="1103" customFormat="false" ht="13" hidden="false" customHeight="false" outlineLevel="0" collapsed="false">
      <c r="C1103" s="912" t="s">
        <v>639</v>
      </c>
      <c r="D1103" s="913" t="s">
        <v>1098</v>
      </c>
    </row>
    <row r="1104" customFormat="false" ht="13" hidden="false" customHeight="false" outlineLevel="0" collapsed="false">
      <c r="C1104" s="912" t="s">
        <v>639</v>
      </c>
      <c r="D1104" s="913" t="s">
        <v>1100</v>
      </c>
    </row>
    <row r="1105" customFormat="false" ht="13" hidden="false" customHeight="false" outlineLevel="0" collapsed="false">
      <c r="C1105" s="912" t="s">
        <v>639</v>
      </c>
      <c r="D1105" s="913" t="s">
        <v>1102</v>
      </c>
    </row>
    <row r="1106" customFormat="false" ht="13" hidden="false" customHeight="false" outlineLevel="0" collapsed="false">
      <c r="C1106" s="912" t="s">
        <v>639</v>
      </c>
      <c r="D1106" s="913" t="s">
        <v>1104</v>
      </c>
    </row>
    <row r="1107" customFormat="false" ht="13" hidden="false" customHeight="false" outlineLevel="0" collapsed="false">
      <c r="C1107" s="912" t="s">
        <v>639</v>
      </c>
      <c r="D1107" s="913" t="s">
        <v>1841</v>
      </c>
    </row>
    <row r="1108" customFormat="false" ht="13" hidden="false" customHeight="false" outlineLevel="0" collapsed="false">
      <c r="C1108" s="912" t="s">
        <v>639</v>
      </c>
      <c r="D1108" s="913" t="s">
        <v>1842</v>
      </c>
    </row>
    <row r="1109" customFormat="false" ht="13" hidden="false" customHeight="false" outlineLevel="0" collapsed="false">
      <c r="C1109" s="912" t="s">
        <v>639</v>
      </c>
      <c r="D1109" s="913" t="s">
        <v>1106</v>
      </c>
    </row>
    <row r="1110" customFormat="false" ht="13" hidden="false" customHeight="false" outlineLevel="0" collapsed="false">
      <c r="C1110" s="912" t="s">
        <v>639</v>
      </c>
      <c r="D1110" s="913" t="s">
        <v>1425</v>
      </c>
    </row>
    <row r="1111" customFormat="false" ht="13" hidden="false" customHeight="false" outlineLevel="0" collapsed="false">
      <c r="C1111" s="912" t="s">
        <v>639</v>
      </c>
      <c r="D1111" s="913" t="s">
        <v>1427</v>
      </c>
    </row>
    <row r="1112" customFormat="false" ht="13" hidden="false" customHeight="false" outlineLevel="0" collapsed="false">
      <c r="C1112" s="912" t="s">
        <v>639</v>
      </c>
      <c r="D1112" s="913" t="s">
        <v>1843</v>
      </c>
    </row>
    <row r="1113" customFormat="false" ht="13" hidden="false" customHeight="false" outlineLevel="0" collapsed="false">
      <c r="C1113" s="912" t="s">
        <v>639</v>
      </c>
      <c r="D1113" s="913" t="s">
        <v>1844</v>
      </c>
    </row>
    <row r="1114" customFormat="false" ht="13" hidden="false" customHeight="false" outlineLevel="0" collapsed="false">
      <c r="C1114" s="912" t="s">
        <v>639</v>
      </c>
      <c r="D1114" s="913" t="s">
        <v>1845</v>
      </c>
    </row>
    <row r="1115" customFormat="false" ht="13" hidden="false" customHeight="false" outlineLevel="0" collapsed="false">
      <c r="C1115" s="912" t="s">
        <v>639</v>
      </c>
      <c r="D1115" s="913" t="s">
        <v>1846</v>
      </c>
    </row>
    <row r="1116" customFormat="false" ht="13" hidden="false" customHeight="false" outlineLevel="0" collapsed="false">
      <c r="C1116" s="912" t="s">
        <v>639</v>
      </c>
      <c r="D1116" s="913" t="s">
        <v>1108</v>
      </c>
    </row>
    <row r="1117" customFormat="false" ht="13" hidden="false" customHeight="false" outlineLevel="0" collapsed="false">
      <c r="C1117" s="912" t="s">
        <v>639</v>
      </c>
      <c r="D1117" s="913" t="s">
        <v>1847</v>
      </c>
    </row>
    <row r="1118" customFormat="false" ht="13" hidden="false" customHeight="false" outlineLevel="0" collapsed="false">
      <c r="C1118" s="912" t="s">
        <v>639</v>
      </c>
      <c r="D1118" s="913" t="s">
        <v>1848</v>
      </c>
    </row>
    <row r="1119" customFormat="false" ht="13" hidden="false" customHeight="false" outlineLevel="0" collapsed="false">
      <c r="C1119" s="912" t="s">
        <v>639</v>
      </c>
      <c r="D1119" s="913" t="s">
        <v>1849</v>
      </c>
    </row>
    <row r="1120" customFormat="false" ht="13" hidden="false" customHeight="false" outlineLevel="0" collapsed="false">
      <c r="C1120" s="912" t="s">
        <v>639</v>
      </c>
      <c r="D1120" s="913" t="s">
        <v>1850</v>
      </c>
    </row>
    <row r="1121" customFormat="false" ht="13" hidden="false" customHeight="false" outlineLevel="0" collapsed="false">
      <c r="C1121" s="912" t="s">
        <v>644</v>
      </c>
      <c r="D1121" s="913" t="s">
        <v>654</v>
      </c>
    </row>
    <row r="1122" customFormat="false" ht="13" hidden="false" customHeight="false" outlineLevel="0" collapsed="false">
      <c r="C1122" s="912" t="s">
        <v>644</v>
      </c>
      <c r="D1122" s="913" t="s">
        <v>870</v>
      </c>
    </row>
    <row r="1123" customFormat="false" ht="13" hidden="false" customHeight="false" outlineLevel="0" collapsed="false">
      <c r="C1123" s="912" t="s">
        <v>644</v>
      </c>
      <c r="D1123" s="913" t="s">
        <v>1110</v>
      </c>
    </row>
    <row r="1124" customFormat="false" ht="13" hidden="false" customHeight="false" outlineLevel="0" collapsed="false">
      <c r="C1124" s="912" t="s">
        <v>644</v>
      </c>
      <c r="D1124" s="913" t="s">
        <v>787</v>
      </c>
    </row>
    <row r="1125" customFormat="false" ht="13" hidden="false" customHeight="false" outlineLevel="0" collapsed="false">
      <c r="C1125" s="912" t="s">
        <v>644</v>
      </c>
      <c r="D1125" s="913" t="s">
        <v>789</v>
      </c>
    </row>
    <row r="1126" customFormat="false" ht="13" hidden="false" customHeight="false" outlineLevel="0" collapsed="false">
      <c r="C1126" s="912" t="s">
        <v>644</v>
      </c>
      <c r="D1126" s="913" t="s">
        <v>791</v>
      </c>
    </row>
    <row r="1127" customFormat="false" ht="13" hidden="false" customHeight="false" outlineLevel="0" collapsed="false">
      <c r="C1127" s="912" t="s">
        <v>644</v>
      </c>
      <c r="D1127" s="913" t="s">
        <v>1112</v>
      </c>
    </row>
    <row r="1128" customFormat="false" ht="13" hidden="false" customHeight="false" outlineLevel="0" collapsed="false">
      <c r="C1128" s="912" t="s">
        <v>644</v>
      </c>
      <c r="D1128" s="913" t="s">
        <v>793</v>
      </c>
    </row>
    <row r="1129" customFormat="false" ht="13" hidden="false" customHeight="false" outlineLevel="0" collapsed="false">
      <c r="C1129" s="912" t="s">
        <v>644</v>
      </c>
      <c r="D1129" s="913" t="s">
        <v>1114</v>
      </c>
    </row>
    <row r="1130" customFormat="false" ht="13" hidden="false" customHeight="false" outlineLevel="0" collapsed="false">
      <c r="C1130" s="912" t="s">
        <v>644</v>
      </c>
      <c r="D1130" s="913" t="s">
        <v>736</v>
      </c>
    </row>
    <row r="1131" customFormat="false" ht="13" hidden="false" customHeight="false" outlineLevel="0" collapsed="false">
      <c r="C1131" s="912" t="s">
        <v>644</v>
      </c>
      <c r="D1131" s="913" t="s">
        <v>872</v>
      </c>
    </row>
    <row r="1132" customFormat="false" ht="13" hidden="false" customHeight="false" outlineLevel="0" collapsed="false">
      <c r="C1132" s="912" t="s">
        <v>644</v>
      </c>
      <c r="D1132" s="913" t="s">
        <v>874</v>
      </c>
    </row>
    <row r="1133" customFormat="false" ht="13" hidden="false" customHeight="false" outlineLevel="0" collapsed="false">
      <c r="C1133" s="912" t="s">
        <v>644</v>
      </c>
      <c r="D1133" s="913" t="s">
        <v>876</v>
      </c>
    </row>
    <row r="1134" customFormat="false" ht="13" hidden="false" customHeight="false" outlineLevel="0" collapsed="false">
      <c r="C1134" s="912" t="s">
        <v>644</v>
      </c>
      <c r="D1134" s="913" t="s">
        <v>1116</v>
      </c>
    </row>
    <row r="1135" customFormat="false" ht="13" hidden="false" customHeight="false" outlineLevel="0" collapsed="false">
      <c r="C1135" s="912" t="s">
        <v>644</v>
      </c>
      <c r="D1135" s="913" t="s">
        <v>1118</v>
      </c>
    </row>
    <row r="1136" customFormat="false" ht="13" hidden="false" customHeight="false" outlineLevel="0" collapsed="false">
      <c r="C1136" s="912" t="s">
        <v>644</v>
      </c>
      <c r="D1136" s="913" t="s">
        <v>795</v>
      </c>
    </row>
    <row r="1137" customFormat="false" ht="13" hidden="false" customHeight="false" outlineLevel="0" collapsed="false">
      <c r="C1137" s="912" t="s">
        <v>644</v>
      </c>
      <c r="D1137" s="913" t="s">
        <v>1120</v>
      </c>
    </row>
    <row r="1138" customFormat="false" ht="13" hidden="false" customHeight="false" outlineLevel="0" collapsed="false">
      <c r="C1138" s="912" t="s">
        <v>644</v>
      </c>
      <c r="D1138" s="913" t="s">
        <v>878</v>
      </c>
    </row>
    <row r="1139" customFormat="false" ht="13" hidden="false" customHeight="false" outlineLevel="0" collapsed="false">
      <c r="C1139" s="912" t="s">
        <v>644</v>
      </c>
      <c r="D1139" s="913" t="s">
        <v>738</v>
      </c>
    </row>
    <row r="1140" customFormat="false" ht="13" hidden="false" customHeight="false" outlineLevel="0" collapsed="false">
      <c r="C1140" s="912" t="s">
        <v>644</v>
      </c>
      <c r="D1140" s="913" t="s">
        <v>1122</v>
      </c>
    </row>
    <row r="1141" customFormat="false" ht="13" hidden="false" customHeight="false" outlineLevel="0" collapsed="false">
      <c r="C1141" s="912" t="s">
        <v>644</v>
      </c>
      <c r="D1141" s="913" t="s">
        <v>797</v>
      </c>
    </row>
    <row r="1142" customFormat="false" ht="13" hidden="false" customHeight="false" outlineLevel="0" collapsed="false">
      <c r="C1142" s="912" t="s">
        <v>644</v>
      </c>
      <c r="D1142" s="913" t="s">
        <v>1124</v>
      </c>
    </row>
    <row r="1143" customFormat="false" ht="13" hidden="false" customHeight="false" outlineLevel="0" collapsed="false">
      <c r="C1143" s="912" t="s">
        <v>644</v>
      </c>
      <c r="D1143" s="913" t="s">
        <v>1126</v>
      </c>
    </row>
    <row r="1144" customFormat="false" ht="13" hidden="false" customHeight="false" outlineLevel="0" collapsed="false">
      <c r="C1144" s="912" t="s">
        <v>644</v>
      </c>
      <c r="D1144" s="913" t="s">
        <v>740</v>
      </c>
    </row>
    <row r="1145" customFormat="false" ht="13" hidden="false" customHeight="false" outlineLevel="0" collapsed="false">
      <c r="C1145" s="912" t="s">
        <v>644</v>
      </c>
      <c r="D1145" s="913" t="s">
        <v>880</v>
      </c>
    </row>
    <row r="1146" customFormat="false" ht="13" hidden="false" customHeight="false" outlineLevel="0" collapsed="false">
      <c r="C1146" s="912" t="s">
        <v>644</v>
      </c>
      <c r="D1146" s="913" t="s">
        <v>882</v>
      </c>
    </row>
    <row r="1147" customFormat="false" ht="13" hidden="false" customHeight="false" outlineLevel="0" collapsed="false">
      <c r="C1147" s="912" t="s">
        <v>644</v>
      </c>
      <c r="D1147" s="913" t="s">
        <v>1128</v>
      </c>
    </row>
    <row r="1148" customFormat="false" ht="13" hidden="false" customHeight="false" outlineLevel="0" collapsed="false">
      <c r="C1148" s="912" t="s">
        <v>644</v>
      </c>
      <c r="D1148" s="913" t="s">
        <v>884</v>
      </c>
    </row>
    <row r="1149" customFormat="false" ht="13" hidden="false" customHeight="false" outlineLevel="0" collapsed="false">
      <c r="C1149" s="912" t="s">
        <v>644</v>
      </c>
      <c r="D1149" s="913" t="s">
        <v>1130</v>
      </c>
    </row>
    <row r="1150" customFormat="false" ht="13" hidden="false" customHeight="false" outlineLevel="0" collapsed="false">
      <c r="C1150" s="912" t="s">
        <v>644</v>
      </c>
      <c r="D1150" s="913" t="s">
        <v>742</v>
      </c>
    </row>
    <row r="1151" customFormat="false" ht="13" hidden="false" customHeight="false" outlineLevel="0" collapsed="false">
      <c r="C1151" s="912" t="s">
        <v>644</v>
      </c>
      <c r="D1151" s="913" t="s">
        <v>886</v>
      </c>
    </row>
    <row r="1152" customFormat="false" ht="13" hidden="false" customHeight="false" outlineLevel="0" collapsed="false">
      <c r="C1152" s="912" t="s">
        <v>644</v>
      </c>
      <c r="D1152" s="913" t="s">
        <v>1132</v>
      </c>
    </row>
    <row r="1153" customFormat="false" ht="13" hidden="false" customHeight="false" outlineLevel="0" collapsed="false">
      <c r="C1153" s="912" t="s">
        <v>644</v>
      </c>
      <c r="D1153" s="913" t="s">
        <v>1134</v>
      </c>
    </row>
    <row r="1154" customFormat="false" ht="13" hidden="false" customHeight="false" outlineLevel="0" collapsed="false">
      <c r="C1154" s="912" t="s">
        <v>644</v>
      </c>
      <c r="D1154" s="913" t="s">
        <v>1136</v>
      </c>
    </row>
    <row r="1155" customFormat="false" ht="13" hidden="false" customHeight="false" outlineLevel="0" collapsed="false">
      <c r="C1155" s="912" t="s">
        <v>644</v>
      </c>
      <c r="D1155" s="913" t="s">
        <v>1138</v>
      </c>
    </row>
    <row r="1156" customFormat="false" ht="13" hidden="false" customHeight="false" outlineLevel="0" collapsed="false">
      <c r="C1156" s="912" t="s">
        <v>644</v>
      </c>
      <c r="D1156" s="913" t="s">
        <v>1140</v>
      </c>
    </row>
    <row r="1157" customFormat="false" ht="13" hidden="false" customHeight="false" outlineLevel="0" collapsed="false">
      <c r="C1157" s="912" t="s">
        <v>644</v>
      </c>
      <c r="D1157" s="913" t="s">
        <v>1142</v>
      </c>
    </row>
    <row r="1158" customFormat="false" ht="13" hidden="false" customHeight="false" outlineLevel="0" collapsed="false">
      <c r="C1158" s="912" t="s">
        <v>644</v>
      </c>
      <c r="D1158" s="913" t="s">
        <v>1144</v>
      </c>
    </row>
    <row r="1159" customFormat="false" ht="13" hidden="false" customHeight="false" outlineLevel="0" collapsed="false">
      <c r="C1159" s="912" t="s">
        <v>644</v>
      </c>
      <c r="D1159" s="913" t="s">
        <v>1146</v>
      </c>
    </row>
    <row r="1160" customFormat="false" ht="13" hidden="false" customHeight="false" outlineLevel="0" collapsed="false">
      <c r="C1160" s="912" t="s">
        <v>644</v>
      </c>
      <c r="D1160" s="913" t="s">
        <v>1148</v>
      </c>
    </row>
    <row r="1161" customFormat="false" ht="13" hidden="false" customHeight="false" outlineLevel="0" collapsed="false">
      <c r="C1161" s="912" t="s">
        <v>644</v>
      </c>
      <c r="D1161" s="913" t="s">
        <v>2380</v>
      </c>
    </row>
    <row r="1162" customFormat="false" ht="13" hidden="false" customHeight="false" outlineLevel="0" collapsed="false">
      <c r="C1162" s="912" t="s">
        <v>644</v>
      </c>
      <c r="D1162" s="913" t="s">
        <v>1152</v>
      </c>
    </row>
    <row r="1163" customFormat="false" ht="13" hidden="false" customHeight="false" outlineLevel="0" collapsed="false">
      <c r="C1163" s="912" t="s">
        <v>644</v>
      </c>
      <c r="D1163" s="913" t="s">
        <v>1154</v>
      </c>
    </row>
    <row r="1164" customFormat="false" ht="13" hidden="false" customHeight="false" outlineLevel="0" collapsed="false">
      <c r="C1164" s="912" t="s">
        <v>649</v>
      </c>
      <c r="D1164" s="913" t="s">
        <v>799</v>
      </c>
    </row>
    <row r="1165" customFormat="false" ht="13" hidden="false" customHeight="false" outlineLevel="0" collapsed="false">
      <c r="C1165" s="912" t="s">
        <v>649</v>
      </c>
      <c r="D1165" s="913" t="s">
        <v>1429</v>
      </c>
    </row>
    <row r="1166" customFormat="false" ht="13" hidden="false" customHeight="false" outlineLevel="0" collapsed="false">
      <c r="C1166" s="912" t="s">
        <v>649</v>
      </c>
      <c r="D1166" s="913" t="s">
        <v>888</v>
      </c>
    </row>
    <row r="1167" customFormat="false" ht="13" hidden="false" customHeight="false" outlineLevel="0" collapsed="false">
      <c r="C1167" s="912" t="s">
        <v>649</v>
      </c>
      <c r="D1167" s="913" t="s">
        <v>1155</v>
      </c>
    </row>
    <row r="1168" customFormat="false" ht="13" hidden="false" customHeight="false" outlineLevel="0" collapsed="false">
      <c r="C1168" s="912" t="s">
        <v>649</v>
      </c>
      <c r="D1168" s="913" t="s">
        <v>744</v>
      </c>
    </row>
    <row r="1169" customFormat="false" ht="13" hidden="false" customHeight="false" outlineLevel="0" collapsed="false">
      <c r="C1169" s="912" t="s">
        <v>649</v>
      </c>
      <c r="D1169" s="913" t="s">
        <v>1851</v>
      </c>
    </row>
    <row r="1170" customFormat="false" ht="13" hidden="false" customHeight="false" outlineLevel="0" collapsed="false">
      <c r="C1170" s="912" t="s">
        <v>649</v>
      </c>
      <c r="D1170" s="913" t="s">
        <v>746</v>
      </c>
    </row>
    <row r="1171" customFormat="false" ht="13" hidden="false" customHeight="false" outlineLevel="0" collapsed="false">
      <c r="C1171" s="912" t="s">
        <v>649</v>
      </c>
      <c r="D1171" s="913" t="s">
        <v>890</v>
      </c>
    </row>
    <row r="1172" customFormat="false" ht="13" hidden="false" customHeight="false" outlineLevel="0" collapsed="false">
      <c r="C1172" s="912" t="s">
        <v>649</v>
      </c>
      <c r="D1172" s="913" t="s">
        <v>1852</v>
      </c>
    </row>
    <row r="1173" customFormat="false" ht="13" hidden="false" customHeight="false" outlineLevel="0" collapsed="false">
      <c r="C1173" s="912" t="s">
        <v>649</v>
      </c>
      <c r="D1173" s="913" t="s">
        <v>1853</v>
      </c>
    </row>
    <row r="1174" customFormat="false" ht="13" hidden="false" customHeight="false" outlineLevel="0" collapsed="false">
      <c r="C1174" s="912" t="s">
        <v>649</v>
      </c>
      <c r="D1174" s="913" t="s">
        <v>1431</v>
      </c>
    </row>
    <row r="1175" customFormat="false" ht="13" hidden="false" customHeight="false" outlineLevel="0" collapsed="false">
      <c r="C1175" s="912" t="s">
        <v>649</v>
      </c>
      <c r="D1175" s="913" t="s">
        <v>1854</v>
      </c>
    </row>
    <row r="1176" customFormat="false" ht="13" hidden="false" customHeight="false" outlineLevel="0" collapsed="false">
      <c r="C1176" s="912" t="s">
        <v>649</v>
      </c>
      <c r="D1176" s="913" t="s">
        <v>1855</v>
      </c>
    </row>
    <row r="1177" customFormat="false" ht="13" hidden="false" customHeight="false" outlineLevel="0" collapsed="false">
      <c r="C1177" s="912" t="s">
        <v>649</v>
      </c>
      <c r="D1177" s="913" t="s">
        <v>748</v>
      </c>
    </row>
    <row r="1178" customFormat="false" ht="13" hidden="false" customHeight="false" outlineLevel="0" collapsed="false">
      <c r="C1178" s="912" t="s">
        <v>649</v>
      </c>
      <c r="D1178" s="913" t="s">
        <v>1433</v>
      </c>
    </row>
    <row r="1179" customFormat="false" ht="13" hidden="false" customHeight="false" outlineLevel="0" collapsed="false">
      <c r="C1179" s="912" t="s">
        <v>649</v>
      </c>
      <c r="D1179" s="913" t="s">
        <v>1435</v>
      </c>
    </row>
    <row r="1180" customFormat="false" ht="13" hidden="false" customHeight="false" outlineLevel="0" collapsed="false">
      <c r="C1180" s="912" t="s">
        <v>649</v>
      </c>
      <c r="D1180" s="913" t="s">
        <v>892</v>
      </c>
    </row>
    <row r="1181" customFormat="false" ht="13" hidden="false" customHeight="false" outlineLevel="0" collapsed="false">
      <c r="C1181" s="912" t="s">
        <v>649</v>
      </c>
      <c r="D1181" s="913" t="s">
        <v>1856</v>
      </c>
    </row>
    <row r="1182" customFormat="false" ht="13" hidden="false" customHeight="false" outlineLevel="0" collapsed="false">
      <c r="C1182" s="912" t="s">
        <v>649</v>
      </c>
      <c r="D1182" s="913" t="s">
        <v>894</v>
      </c>
    </row>
    <row r="1183" customFormat="false" ht="13" hidden="false" customHeight="false" outlineLevel="0" collapsed="false">
      <c r="C1183" s="912" t="s">
        <v>649</v>
      </c>
      <c r="D1183" s="913" t="s">
        <v>1857</v>
      </c>
    </row>
    <row r="1184" customFormat="false" ht="13" hidden="false" customHeight="false" outlineLevel="0" collapsed="false">
      <c r="C1184" s="912" t="s">
        <v>649</v>
      </c>
      <c r="D1184" s="913" t="s">
        <v>1858</v>
      </c>
    </row>
    <row r="1185" customFormat="false" ht="13" hidden="false" customHeight="false" outlineLevel="0" collapsed="false">
      <c r="C1185" s="912" t="s">
        <v>649</v>
      </c>
      <c r="D1185" s="913" t="s">
        <v>1859</v>
      </c>
    </row>
    <row r="1186" customFormat="false" ht="13" hidden="false" customHeight="false" outlineLevel="0" collapsed="false">
      <c r="C1186" s="912" t="s">
        <v>649</v>
      </c>
      <c r="D1186" s="913" t="s">
        <v>1860</v>
      </c>
    </row>
    <row r="1187" customFormat="false" ht="13" hidden="false" customHeight="false" outlineLevel="0" collapsed="false">
      <c r="C1187" s="912" t="s">
        <v>649</v>
      </c>
      <c r="D1187" s="913" t="s">
        <v>1861</v>
      </c>
    </row>
    <row r="1188" customFormat="false" ht="13" hidden="false" customHeight="false" outlineLevel="0" collapsed="false">
      <c r="C1188" s="912" t="s">
        <v>649</v>
      </c>
      <c r="D1188" s="913" t="s">
        <v>1862</v>
      </c>
    </row>
    <row r="1189" customFormat="false" ht="13" hidden="false" customHeight="false" outlineLevel="0" collapsed="false">
      <c r="C1189" s="912" t="s">
        <v>649</v>
      </c>
      <c r="D1189" s="913" t="s">
        <v>1863</v>
      </c>
    </row>
    <row r="1190" customFormat="false" ht="13" hidden="false" customHeight="false" outlineLevel="0" collapsed="false">
      <c r="C1190" s="912" t="s">
        <v>649</v>
      </c>
      <c r="D1190" s="913" t="s">
        <v>1864</v>
      </c>
    </row>
    <row r="1191" customFormat="false" ht="13" hidden="false" customHeight="false" outlineLevel="0" collapsed="false">
      <c r="C1191" s="912" t="s">
        <v>649</v>
      </c>
      <c r="D1191" s="913" t="s">
        <v>1865</v>
      </c>
    </row>
    <row r="1192" customFormat="false" ht="13" hidden="false" customHeight="false" outlineLevel="0" collapsed="false">
      <c r="C1192" s="912" t="s">
        <v>649</v>
      </c>
      <c r="D1192" s="913" t="s">
        <v>1866</v>
      </c>
    </row>
    <row r="1193" customFormat="false" ht="13" hidden="false" customHeight="false" outlineLevel="0" collapsed="false">
      <c r="C1193" s="912" t="s">
        <v>649</v>
      </c>
      <c r="D1193" s="913" t="s">
        <v>1157</v>
      </c>
    </row>
    <row r="1194" customFormat="false" ht="13" hidden="false" customHeight="false" outlineLevel="0" collapsed="false">
      <c r="C1194" s="912" t="s">
        <v>649</v>
      </c>
      <c r="D1194" s="913" t="s">
        <v>1867</v>
      </c>
    </row>
    <row r="1195" customFormat="false" ht="13" hidden="false" customHeight="false" outlineLevel="0" collapsed="false">
      <c r="C1195" s="912" t="s">
        <v>649</v>
      </c>
      <c r="D1195" s="913" t="s">
        <v>1437</v>
      </c>
    </row>
    <row r="1196" customFormat="false" ht="13" hidden="false" customHeight="false" outlineLevel="0" collapsed="false">
      <c r="C1196" s="912" t="s">
        <v>649</v>
      </c>
      <c r="D1196" s="913" t="s">
        <v>1439</v>
      </c>
    </row>
    <row r="1197" customFormat="false" ht="13" hidden="false" customHeight="false" outlineLevel="0" collapsed="false">
      <c r="C1197" s="912" t="s">
        <v>649</v>
      </c>
      <c r="D1197" s="913" t="s">
        <v>1868</v>
      </c>
    </row>
    <row r="1198" customFormat="false" ht="13" hidden="false" customHeight="false" outlineLevel="0" collapsed="false">
      <c r="C1198" s="912" t="s">
        <v>649</v>
      </c>
      <c r="D1198" s="913" t="s">
        <v>1869</v>
      </c>
    </row>
    <row r="1199" customFormat="false" ht="13" hidden="false" customHeight="false" outlineLevel="0" collapsed="false">
      <c r="C1199" s="912" t="s">
        <v>649</v>
      </c>
      <c r="D1199" s="913" t="s">
        <v>1870</v>
      </c>
    </row>
    <row r="1200" customFormat="false" ht="13" hidden="false" customHeight="false" outlineLevel="0" collapsed="false">
      <c r="C1200" s="912" t="s">
        <v>649</v>
      </c>
      <c r="D1200" s="913" t="s">
        <v>2390</v>
      </c>
    </row>
    <row r="1201" customFormat="false" ht="13" hidden="false" customHeight="false" outlineLevel="0" collapsed="false">
      <c r="C1201" s="912" t="s">
        <v>649</v>
      </c>
      <c r="D1201" s="913" t="s">
        <v>1871</v>
      </c>
    </row>
    <row r="1202" customFormat="false" ht="13" hidden="false" customHeight="false" outlineLevel="0" collapsed="false">
      <c r="C1202" s="912" t="s">
        <v>649</v>
      </c>
      <c r="D1202" s="913" t="s">
        <v>1872</v>
      </c>
    </row>
    <row r="1203" customFormat="false" ht="13" hidden="false" customHeight="false" outlineLevel="0" collapsed="false">
      <c r="C1203" s="912" t="s">
        <v>649</v>
      </c>
      <c r="D1203" s="913" t="s">
        <v>1873</v>
      </c>
    </row>
    <row r="1204" customFormat="false" ht="13" hidden="false" customHeight="false" outlineLevel="0" collapsed="false">
      <c r="C1204" s="912" t="s">
        <v>649</v>
      </c>
      <c r="D1204" s="913" t="s">
        <v>1874</v>
      </c>
    </row>
    <row r="1205" customFormat="false" ht="13" hidden="false" customHeight="false" outlineLevel="0" collapsed="false">
      <c r="C1205" s="912" t="s">
        <v>652</v>
      </c>
      <c r="D1205" s="913" t="s">
        <v>1159</v>
      </c>
    </row>
    <row r="1206" customFormat="false" ht="13" hidden="false" customHeight="false" outlineLevel="0" collapsed="false">
      <c r="C1206" s="912" t="s">
        <v>652</v>
      </c>
      <c r="D1206" s="913" t="s">
        <v>1161</v>
      </c>
    </row>
    <row r="1207" customFormat="false" ht="13" hidden="false" customHeight="false" outlineLevel="0" collapsed="false">
      <c r="C1207" s="912" t="s">
        <v>652</v>
      </c>
      <c r="D1207" s="913" t="s">
        <v>1163</v>
      </c>
    </row>
    <row r="1208" customFormat="false" ht="13" hidden="false" customHeight="false" outlineLevel="0" collapsed="false">
      <c r="C1208" s="912" t="s">
        <v>652</v>
      </c>
      <c r="D1208" s="913" t="s">
        <v>1441</v>
      </c>
    </row>
    <row r="1209" customFormat="false" ht="13" hidden="false" customHeight="false" outlineLevel="0" collapsed="false">
      <c r="C1209" s="912" t="s">
        <v>652</v>
      </c>
      <c r="D1209" s="913" t="s">
        <v>1443</v>
      </c>
    </row>
    <row r="1210" customFormat="false" ht="13" hidden="false" customHeight="false" outlineLevel="0" collapsed="false">
      <c r="C1210" s="912" t="s">
        <v>652</v>
      </c>
      <c r="D1210" s="913" t="s">
        <v>1445</v>
      </c>
    </row>
    <row r="1211" customFormat="false" ht="13" hidden="false" customHeight="false" outlineLevel="0" collapsed="false">
      <c r="C1211" s="912" t="s">
        <v>652</v>
      </c>
      <c r="D1211" s="913" t="s">
        <v>1875</v>
      </c>
    </row>
    <row r="1212" customFormat="false" ht="13" hidden="false" customHeight="false" outlineLevel="0" collapsed="false">
      <c r="C1212" s="912" t="s">
        <v>652</v>
      </c>
      <c r="D1212" s="913" t="s">
        <v>1447</v>
      </c>
    </row>
    <row r="1213" customFormat="false" ht="13" hidden="false" customHeight="false" outlineLevel="0" collapsed="false">
      <c r="C1213" s="912" t="s">
        <v>652</v>
      </c>
      <c r="D1213" s="913" t="s">
        <v>1165</v>
      </c>
    </row>
    <row r="1214" customFormat="false" ht="13" hidden="false" customHeight="false" outlineLevel="0" collapsed="false">
      <c r="C1214" s="912" t="s">
        <v>652</v>
      </c>
      <c r="D1214" s="913" t="s">
        <v>1449</v>
      </c>
    </row>
    <row r="1215" customFormat="false" ht="13" hidden="false" customHeight="false" outlineLevel="0" collapsed="false">
      <c r="C1215" s="912" t="s">
        <v>652</v>
      </c>
      <c r="D1215" s="913" t="s">
        <v>1451</v>
      </c>
    </row>
    <row r="1216" customFormat="false" ht="13" hidden="false" customHeight="false" outlineLevel="0" collapsed="false">
      <c r="C1216" s="912" t="s">
        <v>652</v>
      </c>
      <c r="D1216" s="913" t="s">
        <v>1453</v>
      </c>
    </row>
    <row r="1217" customFormat="false" ht="13" hidden="false" customHeight="false" outlineLevel="0" collapsed="false">
      <c r="C1217" s="912" t="s">
        <v>652</v>
      </c>
      <c r="D1217" s="913" t="s">
        <v>1455</v>
      </c>
    </row>
    <row r="1218" customFormat="false" ht="13" hidden="false" customHeight="false" outlineLevel="0" collapsed="false">
      <c r="C1218" s="912" t="s">
        <v>652</v>
      </c>
      <c r="D1218" s="913" t="s">
        <v>1456</v>
      </c>
    </row>
    <row r="1219" customFormat="false" ht="13" hidden="false" customHeight="false" outlineLevel="0" collapsed="false">
      <c r="C1219" s="912" t="s">
        <v>652</v>
      </c>
      <c r="D1219" s="913" t="s">
        <v>1457</v>
      </c>
    </row>
    <row r="1220" customFormat="false" ht="13" hidden="false" customHeight="false" outlineLevel="0" collapsed="false">
      <c r="C1220" s="912" t="s">
        <v>652</v>
      </c>
      <c r="D1220" s="913" t="s">
        <v>1458</v>
      </c>
    </row>
    <row r="1221" customFormat="false" ht="13" hidden="false" customHeight="false" outlineLevel="0" collapsed="false">
      <c r="C1221" s="912" t="s">
        <v>652</v>
      </c>
      <c r="D1221" s="913" t="s">
        <v>1459</v>
      </c>
    </row>
    <row r="1222" customFormat="false" ht="13" hidden="false" customHeight="false" outlineLevel="0" collapsed="false">
      <c r="C1222" s="912" t="s">
        <v>652</v>
      </c>
      <c r="D1222" s="913" t="s">
        <v>2388</v>
      </c>
    </row>
    <row r="1223" customFormat="false" ht="13" hidden="false" customHeight="false" outlineLevel="0" collapsed="false">
      <c r="C1223" s="912" t="s">
        <v>652</v>
      </c>
      <c r="D1223" s="913" t="s">
        <v>1461</v>
      </c>
    </row>
    <row r="1224" customFormat="false" ht="13" hidden="false" customHeight="false" outlineLevel="0" collapsed="false">
      <c r="C1224" s="912" t="s">
        <v>652</v>
      </c>
      <c r="D1224" s="913" t="s">
        <v>1462</v>
      </c>
    </row>
    <row r="1225" customFormat="false" ht="13" hidden="false" customHeight="false" outlineLevel="0" collapsed="false">
      <c r="C1225" s="912" t="s">
        <v>652</v>
      </c>
      <c r="D1225" s="913" t="s">
        <v>1463</v>
      </c>
    </row>
    <row r="1226" customFormat="false" ht="13" hidden="false" customHeight="false" outlineLevel="0" collapsed="false">
      <c r="C1226" s="912" t="s">
        <v>652</v>
      </c>
      <c r="D1226" s="913" t="s">
        <v>1876</v>
      </c>
    </row>
    <row r="1227" customFormat="false" ht="13" hidden="false" customHeight="false" outlineLevel="0" collapsed="false">
      <c r="C1227" s="912" t="s">
        <v>652</v>
      </c>
      <c r="D1227" s="913" t="s">
        <v>1877</v>
      </c>
    </row>
    <row r="1228" customFormat="false" ht="13" hidden="false" customHeight="false" outlineLevel="0" collapsed="false">
      <c r="C1228" s="912" t="s">
        <v>652</v>
      </c>
      <c r="D1228" s="913" t="s">
        <v>1464</v>
      </c>
    </row>
    <row r="1229" customFormat="false" ht="13" hidden="false" customHeight="false" outlineLevel="0" collapsed="false">
      <c r="C1229" s="912" t="s">
        <v>652</v>
      </c>
      <c r="D1229" s="913" t="s">
        <v>1466</v>
      </c>
    </row>
    <row r="1230" customFormat="false" ht="13" hidden="false" customHeight="false" outlineLevel="0" collapsed="false">
      <c r="C1230" s="912" t="s">
        <v>652</v>
      </c>
      <c r="D1230" s="913" t="s">
        <v>1468</v>
      </c>
    </row>
    <row r="1231" customFormat="false" ht="13" hidden="false" customHeight="false" outlineLevel="0" collapsed="false">
      <c r="C1231" s="912" t="s">
        <v>652</v>
      </c>
      <c r="D1231" s="913" t="s">
        <v>1470</v>
      </c>
    </row>
    <row r="1232" customFormat="false" ht="13" hidden="false" customHeight="false" outlineLevel="0" collapsed="false">
      <c r="C1232" s="912" t="s">
        <v>652</v>
      </c>
      <c r="D1232" s="913" t="s">
        <v>1471</v>
      </c>
    </row>
    <row r="1233" customFormat="false" ht="13" hidden="false" customHeight="false" outlineLevel="0" collapsed="false">
      <c r="C1233" s="912" t="s">
        <v>652</v>
      </c>
      <c r="D1233" s="913" t="s">
        <v>1878</v>
      </c>
    </row>
    <row r="1234" customFormat="false" ht="13" hidden="false" customHeight="false" outlineLevel="0" collapsed="false">
      <c r="C1234" s="912" t="s">
        <v>652</v>
      </c>
      <c r="D1234" s="913" t="s">
        <v>1879</v>
      </c>
    </row>
    <row r="1235" customFormat="false" ht="13" hidden="false" customHeight="false" outlineLevel="0" collapsed="false">
      <c r="C1235" s="912" t="s">
        <v>652</v>
      </c>
      <c r="D1235" s="913" t="s">
        <v>1880</v>
      </c>
    </row>
    <row r="1236" customFormat="false" ht="13" hidden="false" customHeight="false" outlineLevel="0" collapsed="false">
      <c r="C1236" s="912" t="s">
        <v>652</v>
      </c>
      <c r="D1236" s="913" t="s">
        <v>1881</v>
      </c>
    </row>
    <row r="1237" customFormat="false" ht="13" hidden="false" customHeight="false" outlineLevel="0" collapsed="false">
      <c r="C1237" s="912" t="s">
        <v>652</v>
      </c>
      <c r="D1237" s="913" t="s">
        <v>1882</v>
      </c>
    </row>
    <row r="1238" customFormat="false" ht="13" hidden="false" customHeight="false" outlineLevel="0" collapsed="false">
      <c r="C1238" s="912" t="s">
        <v>652</v>
      </c>
      <c r="D1238" s="913" t="s">
        <v>1883</v>
      </c>
    </row>
    <row r="1239" customFormat="false" ht="13" hidden="false" customHeight="false" outlineLevel="0" collapsed="false">
      <c r="C1239" s="912" t="s">
        <v>652</v>
      </c>
      <c r="D1239" s="913" t="s">
        <v>1884</v>
      </c>
    </row>
    <row r="1240" customFormat="false" ht="13" hidden="false" customHeight="false" outlineLevel="0" collapsed="false">
      <c r="C1240" s="912" t="s">
        <v>652</v>
      </c>
      <c r="D1240" s="913" t="s">
        <v>1885</v>
      </c>
    </row>
    <row r="1241" customFormat="false" ht="13" hidden="false" customHeight="false" outlineLevel="0" collapsed="false">
      <c r="C1241" s="912" t="s">
        <v>652</v>
      </c>
      <c r="D1241" s="913" t="s">
        <v>1886</v>
      </c>
    </row>
    <row r="1242" customFormat="false" ht="13" hidden="false" customHeight="false" outlineLevel="0" collapsed="false">
      <c r="C1242" s="912" t="s">
        <v>652</v>
      </c>
      <c r="D1242" s="913" t="s">
        <v>1708</v>
      </c>
    </row>
    <row r="1243" customFormat="false" ht="13" hidden="false" customHeight="false" outlineLevel="0" collapsed="false">
      <c r="C1243" s="912" t="s">
        <v>652</v>
      </c>
      <c r="D1243" s="913" t="s">
        <v>1887</v>
      </c>
    </row>
    <row r="1244" customFormat="false" ht="13" hidden="false" customHeight="false" outlineLevel="0" collapsed="false">
      <c r="C1244" s="912" t="s">
        <v>656</v>
      </c>
      <c r="D1244" s="913" t="s">
        <v>1167</v>
      </c>
    </row>
    <row r="1245" customFormat="false" ht="13" hidden="false" customHeight="false" outlineLevel="0" collapsed="false">
      <c r="C1245" s="912" t="s">
        <v>656</v>
      </c>
      <c r="D1245" s="913" t="s">
        <v>1888</v>
      </c>
    </row>
    <row r="1246" customFormat="false" ht="13" hidden="false" customHeight="false" outlineLevel="0" collapsed="false">
      <c r="C1246" s="912" t="s">
        <v>656</v>
      </c>
      <c r="D1246" s="913" t="s">
        <v>1168</v>
      </c>
    </row>
    <row r="1247" customFormat="false" ht="13" hidden="false" customHeight="false" outlineLevel="0" collapsed="false">
      <c r="C1247" s="912" t="s">
        <v>656</v>
      </c>
      <c r="D1247" s="913" t="s">
        <v>1889</v>
      </c>
    </row>
    <row r="1248" customFormat="false" ht="13" hidden="false" customHeight="false" outlineLevel="0" collapsed="false">
      <c r="C1248" s="912" t="s">
        <v>656</v>
      </c>
      <c r="D1248" s="913" t="s">
        <v>1890</v>
      </c>
    </row>
    <row r="1249" customFormat="false" ht="13" hidden="false" customHeight="false" outlineLevel="0" collapsed="false">
      <c r="C1249" s="912" t="s">
        <v>656</v>
      </c>
      <c r="D1249" s="913" t="s">
        <v>1891</v>
      </c>
    </row>
    <row r="1250" customFormat="false" ht="13" hidden="false" customHeight="false" outlineLevel="0" collapsed="false">
      <c r="C1250" s="912" t="s">
        <v>656</v>
      </c>
      <c r="D1250" s="913" t="s">
        <v>1892</v>
      </c>
    </row>
    <row r="1251" customFormat="false" ht="13" hidden="false" customHeight="false" outlineLevel="0" collapsed="false">
      <c r="C1251" s="912" t="s">
        <v>656</v>
      </c>
      <c r="D1251" s="913" t="s">
        <v>1893</v>
      </c>
    </row>
    <row r="1252" customFormat="false" ht="13" hidden="false" customHeight="false" outlineLevel="0" collapsed="false">
      <c r="C1252" s="912" t="s">
        <v>656</v>
      </c>
      <c r="D1252" s="913" t="s">
        <v>1894</v>
      </c>
    </row>
    <row r="1253" customFormat="false" ht="13" hidden="false" customHeight="false" outlineLevel="0" collapsed="false">
      <c r="C1253" s="912" t="s">
        <v>656</v>
      </c>
      <c r="D1253" s="913" t="s">
        <v>1895</v>
      </c>
    </row>
    <row r="1254" customFormat="false" ht="13" hidden="false" customHeight="false" outlineLevel="0" collapsed="false">
      <c r="C1254" s="912" t="s">
        <v>656</v>
      </c>
      <c r="D1254" s="913" t="s">
        <v>1896</v>
      </c>
    </row>
    <row r="1255" customFormat="false" ht="13" hidden="false" customHeight="false" outlineLevel="0" collapsed="false">
      <c r="C1255" s="912" t="s">
        <v>656</v>
      </c>
      <c r="D1255" s="913" t="s">
        <v>1897</v>
      </c>
    </row>
    <row r="1256" customFormat="false" ht="13" hidden="false" customHeight="false" outlineLevel="0" collapsed="false">
      <c r="C1256" s="912" t="s">
        <v>656</v>
      </c>
      <c r="D1256" s="913" t="s">
        <v>1898</v>
      </c>
    </row>
    <row r="1257" customFormat="false" ht="13" hidden="false" customHeight="false" outlineLevel="0" collapsed="false">
      <c r="C1257" s="912" t="s">
        <v>656</v>
      </c>
      <c r="D1257" s="913" t="s">
        <v>1899</v>
      </c>
    </row>
    <row r="1258" customFormat="false" ht="13" hidden="false" customHeight="false" outlineLevel="0" collapsed="false">
      <c r="C1258" s="912" t="s">
        <v>656</v>
      </c>
      <c r="D1258" s="913" t="s">
        <v>1900</v>
      </c>
    </row>
    <row r="1259" customFormat="false" ht="13" hidden="false" customHeight="false" outlineLevel="0" collapsed="false">
      <c r="C1259" s="912" t="s">
        <v>656</v>
      </c>
      <c r="D1259" s="913" t="s">
        <v>1901</v>
      </c>
    </row>
    <row r="1260" customFormat="false" ht="13" hidden="false" customHeight="false" outlineLevel="0" collapsed="false">
      <c r="C1260" s="912" t="s">
        <v>656</v>
      </c>
      <c r="D1260" s="913" t="s">
        <v>1662</v>
      </c>
    </row>
    <row r="1261" customFormat="false" ht="13" hidden="false" customHeight="false" outlineLevel="0" collapsed="false">
      <c r="C1261" s="912" t="s">
        <v>656</v>
      </c>
      <c r="D1261" s="913" t="s">
        <v>926</v>
      </c>
    </row>
    <row r="1262" customFormat="false" ht="13" hidden="false" customHeight="false" outlineLevel="0" collapsed="false">
      <c r="C1262" s="912" t="s">
        <v>656</v>
      </c>
      <c r="D1262" s="913" t="s">
        <v>1902</v>
      </c>
    </row>
    <row r="1263" customFormat="false" ht="13" hidden="false" customHeight="false" outlineLevel="0" collapsed="false">
      <c r="C1263" s="912" t="s">
        <v>656</v>
      </c>
      <c r="D1263" s="913" t="s">
        <v>1903</v>
      </c>
    </row>
    <row r="1264" customFormat="false" ht="13" hidden="false" customHeight="false" outlineLevel="0" collapsed="false">
      <c r="C1264" s="912" t="s">
        <v>656</v>
      </c>
      <c r="D1264" s="913" t="s">
        <v>1904</v>
      </c>
    </row>
    <row r="1265" customFormat="false" ht="13" hidden="false" customHeight="false" outlineLevel="0" collapsed="false">
      <c r="C1265" s="912" t="s">
        <v>656</v>
      </c>
      <c r="D1265" s="913" t="s">
        <v>1905</v>
      </c>
    </row>
    <row r="1266" customFormat="false" ht="13" hidden="false" customHeight="false" outlineLevel="0" collapsed="false">
      <c r="C1266" s="912" t="s">
        <v>656</v>
      </c>
      <c r="D1266" s="913" t="s">
        <v>1906</v>
      </c>
    </row>
    <row r="1267" customFormat="false" ht="13" hidden="false" customHeight="false" outlineLevel="0" collapsed="false">
      <c r="C1267" s="912" t="s">
        <v>656</v>
      </c>
      <c r="D1267" s="913" t="s">
        <v>1907</v>
      </c>
    </row>
    <row r="1268" customFormat="false" ht="13" hidden="false" customHeight="false" outlineLevel="0" collapsed="false">
      <c r="C1268" s="912" t="s">
        <v>656</v>
      </c>
      <c r="D1268" s="913" t="s">
        <v>1908</v>
      </c>
    </row>
    <row r="1269" customFormat="false" ht="13" hidden="false" customHeight="false" outlineLevel="0" collapsed="false">
      <c r="C1269" s="912" t="s">
        <v>656</v>
      </c>
      <c r="D1269" s="913" t="s">
        <v>1909</v>
      </c>
    </row>
    <row r="1270" customFormat="false" ht="13" hidden="false" customHeight="false" outlineLevel="0" collapsed="false">
      <c r="C1270" s="912" t="s">
        <v>656</v>
      </c>
      <c r="D1270" s="913" t="s">
        <v>1910</v>
      </c>
    </row>
    <row r="1271" customFormat="false" ht="13" hidden="false" customHeight="false" outlineLevel="0" collapsed="false">
      <c r="C1271" s="912" t="s">
        <v>656</v>
      </c>
      <c r="D1271" s="913" t="s">
        <v>1911</v>
      </c>
    </row>
    <row r="1272" customFormat="false" ht="13" hidden="false" customHeight="false" outlineLevel="0" collapsed="false">
      <c r="C1272" s="912" t="s">
        <v>656</v>
      </c>
      <c r="D1272" s="913" t="s">
        <v>1912</v>
      </c>
    </row>
    <row r="1273" customFormat="false" ht="13" hidden="false" customHeight="false" outlineLevel="0" collapsed="false">
      <c r="C1273" s="912" t="s">
        <v>656</v>
      </c>
      <c r="D1273" s="913" t="s">
        <v>1913</v>
      </c>
    </row>
    <row r="1274" customFormat="false" ht="13" hidden="false" customHeight="false" outlineLevel="0" collapsed="false">
      <c r="C1274" s="912" t="s">
        <v>662</v>
      </c>
      <c r="D1274" s="913" t="s">
        <v>1914</v>
      </c>
    </row>
    <row r="1275" customFormat="false" ht="13" hidden="false" customHeight="false" outlineLevel="0" collapsed="false">
      <c r="C1275" s="912" t="s">
        <v>662</v>
      </c>
      <c r="D1275" s="913" t="s">
        <v>1915</v>
      </c>
    </row>
    <row r="1276" customFormat="false" ht="13" hidden="false" customHeight="false" outlineLevel="0" collapsed="false">
      <c r="C1276" s="912" t="s">
        <v>662</v>
      </c>
      <c r="D1276" s="913" t="s">
        <v>1916</v>
      </c>
    </row>
    <row r="1277" customFormat="false" ht="13" hidden="false" customHeight="false" outlineLevel="0" collapsed="false">
      <c r="C1277" s="912" t="s">
        <v>662</v>
      </c>
      <c r="D1277" s="913" t="s">
        <v>1917</v>
      </c>
    </row>
    <row r="1278" customFormat="false" ht="13" hidden="false" customHeight="false" outlineLevel="0" collapsed="false">
      <c r="C1278" s="912" t="s">
        <v>662</v>
      </c>
      <c r="D1278" s="913" t="s">
        <v>1918</v>
      </c>
    </row>
    <row r="1279" customFormat="false" ht="13" hidden="false" customHeight="false" outlineLevel="0" collapsed="false">
      <c r="C1279" s="912" t="s">
        <v>662</v>
      </c>
      <c r="D1279" s="913" t="s">
        <v>1919</v>
      </c>
    </row>
    <row r="1280" customFormat="false" ht="13" hidden="false" customHeight="false" outlineLevel="0" collapsed="false">
      <c r="C1280" s="912" t="s">
        <v>662</v>
      </c>
      <c r="D1280" s="913" t="s">
        <v>1920</v>
      </c>
    </row>
    <row r="1281" customFormat="false" ht="13" hidden="false" customHeight="false" outlineLevel="0" collapsed="false">
      <c r="C1281" s="912" t="s">
        <v>662</v>
      </c>
      <c r="D1281" s="913" t="s">
        <v>1921</v>
      </c>
    </row>
    <row r="1282" customFormat="false" ht="13" hidden="false" customHeight="false" outlineLevel="0" collapsed="false">
      <c r="C1282" s="912" t="s">
        <v>662</v>
      </c>
      <c r="D1282" s="913" t="s">
        <v>1922</v>
      </c>
    </row>
    <row r="1283" customFormat="false" ht="13" hidden="false" customHeight="false" outlineLevel="0" collapsed="false">
      <c r="C1283" s="912" t="s">
        <v>662</v>
      </c>
      <c r="D1283" s="913" t="s">
        <v>1923</v>
      </c>
    </row>
    <row r="1284" customFormat="false" ht="13" hidden="false" customHeight="false" outlineLevel="0" collapsed="false">
      <c r="C1284" s="912" t="s">
        <v>662</v>
      </c>
      <c r="D1284" s="913" t="s">
        <v>1924</v>
      </c>
    </row>
    <row r="1285" customFormat="false" ht="13" hidden="false" customHeight="false" outlineLevel="0" collapsed="false">
      <c r="C1285" s="912" t="s">
        <v>662</v>
      </c>
      <c r="D1285" s="913" t="s">
        <v>1925</v>
      </c>
    </row>
    <row r="1286" customFormat="false" ht="13" hidden="false" customHeight="false" outlineLevel="0" collapsed="false">
      <c r="C1286" s="912" t="s">
        <v>662</v>
      </c>
      <c r="D1286" s="913" t="s">
        <v>1926</v>
      </c>
    </row>
    <row r="1287" customFormat="false" ht="13" hidden="false" customHeight="false" outlineLevel="0" collapsed="false">
      <c r="C1287" s="912" t="s">
        <v>662</v>
      </c>
      <c r="D1287" s="913" t="s">
        <v>1927</v>
      </c>
    </row>
    <row r="1288" customFormat="false" ht="13" hidden="false" customHeight="false" outlineLevel="0" collapsed="false">
      <c r="C1288" s="912" t="s">
        <v>662</v>
      </c>
      <c r="D1288" s="913" t="s">
        <v>2391</v>
      </c>
    </row>
    <row r="1289" customFormat="false" ht="13" hidden="false" customHeight="false" outlineLevel="0" collapsed="false">
      <c r="C1289" s="912" t="s">
        <v>662</v>
      </c>
      <c r="D1289" s="913" t="s">
        <v>1928</v>
      </c>
    </row>
    <row r="1290" customFormat="false" ht="13" hidden="false" customHeight="false" outlineLevel="0" collapsed="false">
      <c r="C1290" s="912" t="s">
        <v>662</v>
      </c>
      <c r="D1290" s="913" t="s">
        <v>1929</v>
      </c>
    </row>
    <row r="1291" customFormat="false" ht="13" hidden="false" customHeight="false" outlineLevel="0" collapsed="false">
      <c r="C1291" s="912" t="s">
        <v>662</v>
      </c>
      <c r="D1291" s="913" t="s">
        <v>2392</v>
      </c>
    </row>
    <row r="1292" customFormat="false" ht="13" hidden="false" customHeight="false" outlineLevel="0" collapsed="false">
      <c r="C1292" s="912" t="s">
        <v>662</v>
      </c>
      <c r="D1292" s="913" t="s">
        <v>1930</v>
      </c>
    </row>
    <row r="1293" customFormat="false" ht="13" hidden="false" customHeight="false" outlineLevel="0" collapsed="false">
      <c r="C1293" s="912" t="s">
        <v>666</v>
      </c>
      <c r="D1293" s="913" t="s">
        <v>1931</v>
      </c>
    </row>
    <row r="1294" customFormat="false" ht="13" hidden="false" customHeight="false" outlineLevel="0" collapsed="false">
      <c r="C1294" s="912" t="s">
        <v>666</v>
      </c>
      <c r="D1294" s="913" t="s">
        <v>1932</v>
      </c>
    </row>
    <row r="1295" customFormat="false" ht="13" hidden="false" customHeight="false" outlineLevel="0" collapsed="false">
      <c r="C1295" s="912" t="s">
        <v>666</v>
      </c>
      <c r="D1295" s="913" t="s">
        <v>1933</v>
      </c>
    </row>
    <row r="1296" customFormat="false" ht="13" hidden="false" customHeight="false" outlineLevel="0" collapsed="false">
      <c r="C1296" s="912" t="s">
        <v>666</v>
      </c>
      <c r="D1296" s="913" t="s">
        <v>1934</v>
      </c>
    </row>
    <row r="1297" customFormat="false" ht="13" hidden="false" customHeight="false" outlineLevel="0" collapsed="false">
      <c r="C1297" s="912" t="s">
        <v>666</v>
      </c>
      <c r="D1297" s="913" t="s">
        <v>1935</v>
      </c>
    </row>
    <row r="1298" customFormat="false" ht="13" hidden="false" customHeight="false" outlineLevel="0" collapsed="false">
      <c r="C1298" s="912" t="s">
        <v>666</v>
      </c>
      <c r="D1298" s="913" t="s">
        <v>1936</v>
      </c>
    </row>
    <row r="1299" customFormat="false" ht="13" hidden="false" customHeight="false" outlineLevel="0" collapsed="false">
      <c r="C1299" s="912" t="s">
        <v>666</v>
      </c>
      <c r="D1299" s="913" t="s">
        <v>1937</v>
      </c>
    </row>
    <row r="1300" customFormat="false" ht="13" hidden="false" customHeight="false" outlineLevel="0" collapsed="false">
      <c r="C1300" s="912" t="s">
        <v>666</v>
      </c>
      <c r="D1300" s="913" t="s">
        <v>1938</v>
      </c>
    </row>
    <row r="1301" customFormat="false" ht="13" hidden="false" customHeight="false" outlineLevel="0" collapsed="false">
      <c r="C1301" s="912" t="s">
        <v>666</v>
      </c>
      <c r="D1301" s="913" t="s">
        <v>1939</v>
      </c>
    </row>
    <row r="1302" customFormat="false" ht="13" hidden="false" customHeight="false" outlineLevel="0" collapsed="false">
      <c r="C1302" s="912" t="s">
        <v>666</v>
      </c>
      <c r="D1302" s="913" t="s">
        <v>1940</v>
      </c>
    </row>
    <row r="1303" customFormat="false" ht="13" hidden="false" customHeight="false" outlineLevel="0" collapsed="false">
      <c r="C1303" s="912" t="s">
        <v>666</v>
      </c>
      <c r="D1303" s="913" t="s">
        <v>1941</v>
      </c>
    </row>
    <row r="1304" customFormat="false" ht="13" hidden="false" customHeight="false" outlineLevel="0" collapsed="false">
      <c r="C1304" s="912" t="s">
        <v>666</v>
      </c>
      <c r="D1304" s="913" t="s">
        <v>1267</v>
      </c>
    </row>
    <row r="1305" customFormat="false" ht="13" hidden="false" customHeight="false" outlineLevel="0" collapsed="false">
      <c r="C1305" s="912" t="s">
        <v>666</v>
      </c>
      <c r="D1305" s="913" t="s">
        <v>1942</v>
      </c>
    </row>
    <row r="1306" customFormat="false" ht="13" hidden="false" customHeight="false" outlineLevel="0" collapsed="false">
      <c r="C1306" s="912" t="s">
        <v>666</v>
      </c>
      <c r="D1306" s="913" t="s">
        <v>1943</v>
      </c>
    </row>
    <row r="1307" customFormat="false" ht="13" hidden="false" customHeight="false" outlineLevel="0" collapsed="false">
      <c r="C1307" s="912" t="s">
        <v>666</v>
      </c>
      <c r="D1307" s="913" t="s">
        <v>1944</v>
      </c>
    </row>
    <row r="1308" customFormat="false" ht="13" hidden="false" customHeight="false" outlineLevel="0" collapsed="false">
      <c r="C1308" s="912" t="s">
        <v>666</v>
      </c>
      <c r="D1308" s="913" t="s">
        <v>1945</v>
      </c>
    </row>
    <row r="1309" customFormat="false" ht="13" hidden="false" customHeight="false" outlineLevel="0" collapsed="false">
      <c r="C1309" s="912" t="s">
        <v>666</v>
      </c>
      <c r="D1309" s="913" t="s">
        <v>1946</v>
      </c>
    </row>
    <row r="1310" customFormat="false" ht="13" hidden="false" customHeight="false" outlineLevel="0" collapsed="false">
      <c r="C1310" s="912" t="s">
        <v>666</v>
      </c>
      <c r="D1310" s="913" t="s">
        <v>1947</v>
      </c>
    </row>
    <row r="1311" customFormat="false" ht="13" hidden="false" customHeight="false" outlineLevel="0" collapsed="false">
      <c r="C1311" s="912" t="s">
        <v>666</v>
      </c>
      <c r="D1311" s="913" t="s">
        <v>1948</v>
      </c>
    </row>
    <row r="1312" customFormat="false" ht="13" hidden="false" customHeight="false" outlineLevel="0" collapsed="false">
      <c r="C1312" s="912" t="s">
        <v>670</v>
      </c>
      <c r="D1312" s="913" t="s">
        <v>1472</v>
      </c>
    </row>
    <row r="1313" customFormat="false" ht="13" hidden="false" customHeight="false" outlineLevel="0" collapsed="false">
      <c r="C1313" s="912" t="s">
        <v>670</v>
      </c>
      <c r="D1313" s="913" t="s">
        <v>1949</v>
      </c>
    </row>
    <row r="1314" customFormat="false" ht="13" hidden="false" customHeight="false" outlineLevel="0" collapsed="false">
      <c r="C1314" s="912" t="s">
        <v>670</v>
      </c>
      <c r="D1314" s="913" t="s">
        <v>1950</v>
      </c>
    </row>
    <row r="1315" customFormat="false" ht="13" hidden="false" customHeight="false" outlineLevel="0" collapsed="false">
      <c r="C1315" s="912" t="s">
        <v>670</v>
      </c>
      <c r="D1315" s="913" t="s">
        <v>1951</v>
      </c>
    </row>
    <row r="1316" customFormat="false" ht="13" hidden="false" customHeight="false" outlineLevel="0" collapsed="false">
      <c r="C1316" s="912" t="s">
        <v>670</v>
      </c>
      <c r="D1316" s="913" t="s">
        <v>1952</v>
      </c>
    </row>
    <row r="1317" customFormat="false" ht="13" hidden="false" customHeight="false" outlineLevel="0" collapsed="false">
      <c r="C1317" s="912" t="s">
        <v>670</v>
      </c>
      <c r="D1317" s="913" t="s">
        <v>1953</v>
      </c>
    </row>
    <row r="1318" customFormat="false" ht="13" hidden="false" customHeight="false" outlineLevel="0" collapsed="false">
      <c r="C1318" s="912" t="s">
        <v>670</v>
      </c>
      <c r="D1318" s="913" t="s">
        <v>1954</v>
      </c>
    </row>
    <row r="1319" customFormat="false" ht="13" hidden="false" customHeight="false" outlineLevel="0" collapsed="false">
      <c r="C1319" s="912" t="s">
        <v>670</v>
      </c>
      <c r="D1319" s="913" t="s">
        <v>1955</v>
      </c>
    </row>
    <row r="1320" customFormat="false" ht="13" hidden="false" customHeight="false" outlineLevel="0" collapsed="false">
      <c r="C1320" s="912" t="s">
        <v>670</v>
      </c>
      <c r="D1320" s="913" t="s">
        <v>1956</v>
      </c>
    </row>
    <row r="1321" customFormat="false" ht="13" hidden="false" customHeight="false" outlineLevel="0" collapsed="false">
      <c r="C1321" s="912" t="s">
        <v>670</v>
      </c>
      <c r="D1321" s="913" t="s">
        <v>1957</v>
      </c>
    </row>
    <row r="1322" customFormat="false" ht="13" hidden="false" customHeight="false" outlineLevel="0" collapsed="false">
      <c r="C1322" s="912" t="s">
        <v>670</v>
      </c>
      <c r="D1322" s="913" t="s">
        <v>1958</v>
      </c>
    </row>
    <row r="1323" customFormat="false" ht="13" hidden="false" customHeight="false" outlineLevel="0" collapsed="false">
      <c r="C1323" s="912" t="s">
        <v>670</v>
      </c>
      <c r="D1323" s="913" t="s">
        <v>1959</v>
      </c>
    </row>
    <row r="1324" customFormat="false" ht="13" hidden="false" customHeight="false" outlineLevel="0" collapsed="false">
      <c r="C1324" s="912" t="s">
        <v>670</v>
      </c>
      <c r="D1324" s="913" t="s">
        <v>1960</v>
      </c>
    </row>
    <row r="1325" customFormat="false" ht="13" hidden="false" customHeight="false" outlineLevel="0" collapsed="false">
      <c r="C1325" s="912" t="s">
        <v>670</v>
      </c>
      <c r="D1325" s="913" t="s">
        <v>1961</v>
      </c>
    </row>
    <row r="1326" customFormat="false" ht="13" hidden="false" customHeight="false" outlineLevel="0" collapsed="false">
      <c r="C1326" s="912" t="s">
        <v>670</v>
      </c>
      <c r="D1326" s="913" t="s">
        <v>1962</v>
      </c>
    </row>
    <row r="1327" customFormat="false" ht="13" hidden="false" customHeight="false" outlineLevel="0" collapsed="false">
      <c r="C1327" s="912" t="s">
        <v>670</v>
      </c>
      <c r="D1327" s="913" t="s">
        <v>1963</v>
      </c>
    </row>
    <row r="1328" customFormat="false" ht="13" hidden="false" customHeight="false" outlineLevel="0" collapsed="false">
      <c r="C1328" s="912" t="s">
        <v>670</v>
      </c>
      <c r="D1328" s="913" t="s">
        <v>1964</v>
      </c>
    </row>
    <row r="1329" customFormat="false" ht="13" hidden="false" customHeight="false" outlineLevel="0" collapsed="false">
      <c r="C1329" s="912" t="s">
        <v>670</v>
      </c>
      <c r="D1329" s="913" t="s">
        <v>1965</v>
      </c>
    </row>
    <row r="1330" customFormat="false" ht="13" hidden="false" customHeight="false" outlineLevel="0" collapsed="false">
      <c r="C1330" s="912" t="s">
        <v>670</v>
      </c>
      <c r="D1330" s="913" t="s">
        <v>1966</v>
      </c>
    </row>
    <row r="1331" customFormat="false" ht="13" hidden="false" customHeight="false" outlineLevel="0" collapsed="false">
      <c r="C1331" s="912" t="s">
        <v>670</v>
      </c>
      <c r="D1331" s="913" t="s">
        <v>1967</v>
      </c>
    </row>
    <row r="1332" customFormat="false" ht="13" hidden="false" customHeight="false" outlineLevel="0" collapsed="false">
      <c r="C1332" s="912" t="s">
        <v>670</v>
      </c>
      <c r="D1332" s="913" t="s">
        <v>1968</v>
      </c>
    </row>
    <row r="1333" customFormat="false" ht="13" hidden="false" customHeight="false" outlineLevel="0" collapsed="false">
      <c r="C1333" s="912" t="s">
        <v>670</v>
      </c>
      <c r="D1333" s="913" t="s">
        <v>1969</v>
      </c>
    </row>
    <row r="1334" customFormat="false" ht="13" hidden="false" customHeight="false" outlineLevel="0" collapsed="false">
      <c r="C1334" s="912" t="s">
        <v>670</v>
      </c>
      <c r="D1334" s="913" t="s">
        <v>1970</v>
      </c>
    </row>
    <row r="1335" customFormat="false" ht="13" hidden="false" customHeight="false" outlineLevel="0" collapsed="false">
      <c r="C1335" s="912" t="s">
        <v>670</v>
      </c>
      <c r="D1335" s="913" t="s">
        <v>1971</v>
      </c>
    </row>
    <row r="1336" customFormat="false" ht="13" hidden="false" customHeight="false" outlineLevel="0" collapsed="false">
      <c r="C1336" s="912" t="s">
        <v>670</v>
      </c>
      <c r="D1336" s="913" t="s">
        <v>1972</v>
      </c>
    </row>
    <row r="1337" customFormat="false" ht="13" hidden="false" customHeight="false" outlineLevel="0" collapsed="false">
      <c r="C1337" s="912" t="s">
        <v>670</v>
      </c>
      <c r="D1337" s="913" t="s">
        <v>1973</v>
      </c>
    </row>
    <row r="1338" customFormat="false" ht="13" hidden="false" customHeight="false" outlineLevel="0" collapsed="false">
      <c r="C1338" s="912" t="s">
        <v>670</v>
      </c>
      <c r="D1338" s="913" t="s">
        <v>1974</v>
      </c>
    </row>
    <row r="1339" customFormat="false" ht="13" hidden="false" customHeight="false" outlineLevel="0" collapsed="false">
      <c r="C1339" s="912" t="s">
        <v>674</v>
      </c>
      <c r="D1339" s="913" t="s">
        <v>896</v>
      </c>
    </row>
    <row r="1340" customFormat="false" ht="13" hidden="false" customHeight="false" outlineLevel="0" collapsed="false">
      <c r="C1340" s="912" t="s">
        <v>674</v>
      </c>
      <c r="D1340" s="913" t="s">
        <v>1975</v>
      </c>
    </row>
    <row r="1341" customFormat="false" ht="13" hidden="false" customHeight="false" outlineLevel="0" collapsed="false">
      <c r="C1341" s="912" t="s">
        <v>674</v>
      </c>
      <c r="D1341" s="913" t="s">
        <v>1976</v>
      </c>
    </row>
    <row r="1342" customFormat="false" ht="13" hidden="false" customHeight="false" outlineLevel="0" collapsed="false">
      <c r="C1342" s="912" t="s">
        <v>674</v>
      </c>
      <c r="D1342" s="913" t="s">
        <v>1977</v>
      </c>
    </row>
    <row r="1343" customFormat="false" ht="13" hidden="false" customHeight="false" outlineLevel="0" collapsed="false">
      <c r="C1343" s="912" t="s">
        <v>674</v>
      </c>
      <c r="D1343" s="913" t="s">
        <v>1978</v>
      </c>
    </row>
    <row r="1344" customFormat="false" ht="13" hidden="false" customHeight="false" outlineLevel="0" collapsed="false">
      <c r="C1344" s="912" t="s">
        <v>674</v>
      </c>
      <c r="D1344" s="913" t="s">
        <v>1979</v>
      </c>
    </row>
    <row r="1345" customFormat="false" ht="13" hidden="false" customHeight="false" outlineLevel="0" collapsed="false">
      <c r="C1345" s="912" t="s">
        <v>674</v>
      </c>
      <c r="D1345" s="913" t="s">
        <v>2393</v>
      </c>
    </row>
    <row r="1346" customFormat="false" ht="13" hidden="false" customHeight="false" outlineLevel="0" collapsed="false">
      <c r="C1346" s="912" t="s">
        <v>674</v>
      </c>
      <c r="D1346" s="913" t="s">
        <v>1980</v>
      </c>
    </row>
    <row r="1347" customFormat="false" ht="13" hidden="false" customHeight="false" outlineLevel="0" collapsed="false">
      <c r="C1347" s="912" t="s">
        <v>674</v>
      </c>
      <c r="D1347" s="913" t="s">
        <v>1981</v>
      </c>
    </row>
    <row r="1348" customFormat="false" ht="13" hidden="false" customHeight="false" outlineLevel="0" collapsed="false">
      <c r="C1348" s="912" t="s">
        <v>674</v>
      </c>
      <c r="D1348" s="913" t="s">
        <v>1982</v>
      </c>
    </row>
    <row r="1349" customFormat="false" ht="13" hidden="false" customHeight="false" outlineLevel="0" collapsed="false">
      <c r="C1349" s="912" t="s">
        <v>674</v>
      </c>
      <c r="D1349" s="913" t="s">
        <v>1473</v>
      </c>
    </row>
    <row r="1350" customFormat="false" ht="13" hidden="false" customHeight="false" outlineLevel="0" collapsed="false">
      <c r="C1350" s="912" t="s">
        <v>674</v>
      </c>
      <c r="D1350" s="913" t="s">
        <v>1474</v>
      </c>
    </row>
    <row r="1351" customFormat="false" ht="13" hidden="false" customHeight="false" outlineLevel="0" collapsed="false">
      <c r="C1351" s="912" t="s">
        <v>674</v>
      </c>
      <c r="D1351" s="913" t="s">
        <v>1983</v>
      </c>
    </row>
    <row r="1352" customFormat="false" ht="13" hidden="false" customHeight="false" outlineLevel="0" collapsed="false">
      <c r="C1352" s="912" t="s">
        <v>674</v>
      </c>
      <c r="D1352" s="913" t="s">
        <v>1984</v>
      </c>
    </row>
    <row r="1353" customFormat="false" ht="13" hidden="false" customHeight="false" outlineLevel="0" collapsed="false">
      <c r="C1353" s="912" t="s">
        <v>674</v>
      </c>
      <c r="D1353" s="913" t="s">
        <v>898</v>
      </c>
    </row>
    <row r="1354" customFormat="false" ht="13" hidden="false" customHeight="false" outlineLevel="0" collapsed="false">
      <c r="C1354" s="912" t="s">
        <v>674</v>
      </c>
      <c r="D1354" s="913" t="s">
        <v>1475</v>
      </c>
    </row>
    <row r="1355" customFormat="false" ht="13" hidden="false" customHeight="false" outlineLevel="0" collapsed="false">
      <c r="C1355" s="912" t="s">
        <v>674</v>
      </c>
      <c r="D1355" s="913" t="s">
        <v>1985</v>
      </c>
    </row>
    <row r="1356" customFormat="false" ht="13" hidden="false" customHeight="false" outlineLevel="0" collapsed="false">
      <c r="C1356" s="912" t="s">
        <v>674</v>
      </c>
      <c r="D1356" s="913" t="s">
        <v>1477</v>
      </c>
    </row>
    <row r="1357" customFormat="false" ht="13" hidden="false" customHeight="false" outlineLevel="0" collapsed="false">
      <c r="C1357" s="912" t="s">
        <v>674</v>
      </c>
      <c r="D1357" s="913" t="s">
        <v>1986</v>
      </c>
    </row>
    <row r="1358" customFormat="false" ht="13" hidden="false" customHeight="false" outlineLevel="0" collapsed="false">
      <c r="C1358" s="912" t="s">
        <v>674</v>
      </c>
      <c r="D1358" s="913" t="s">
        <v>1987</v>
      </c>
    </row>
    <row r="1359" customFormat="false" ht="13" hidden="false" customHeight="false" outlineLevel="0" collapsed="false">
      <c r="C1359" s="912" t="s">
        <v>674</v>
      </c>
      <c r="D1359" s="913" t="s">
        <v>1988</v>
      </c>
    </row>
    <row r="1360" customFormat="false" ht="13" hidden="false" customHeight="false" outlineLevel="0" collapsed="false">
      <c r="C1360" s="912" t="s">
        <v>674</v>
      </c>
      <c r="D1360" s="913" t="s">
        <v>1989</v>
      </c>
    </row>
    <row r="1361" customFormat="false" ht="13" hidden="false" customHeight="false" outlineLevel="0" collapsed="false">
      <c r="C1361" s="912" t="s">
        <v>674</v>
      </c>
      <c r="D1361" s="913" t="s">
        <v>1990</v>
      </c>
    </row>
    <row r="1362" customFormat="false" ht="13" hidden="false" customHeight="false" outlineLevel="0" collapsed="false">
      <c r="C1362" s="912" t="s">
        <v>679</v>
      </c>
      <c r="D1362" s="913" t="s">
        <v>1991</v>
      </c>
    </row>
    <row r="1363" customFormat="false" ht="13" hidden="false" customHeight="false" outlineLevel="0" collapsed="false">
      <c r="C1363" s="912" t="s">
        <v>679</v>
      </c>
      <c r="D1363" s="913" t="s">
        <v>1992</v>
      </c>
    </row>
    <row r="1364" customFormat="false" ht="13" hidden="false" customHeight="false" outlineLevel="0" collapsed="false">
      <c r="C1364" s="912" t="s">
        <v>679</v>
      </c>
      <c r="D1364" s="913" t="s">
        <v>1993</v>
      </c>
    </row>
    <row r="1365" customFormat="false" ht="13" hidden="false" customHeight="false" outlineLevel="0" collapsed="false">
      <c r="C1365" s="912" t="s">
        <v>679</v>
      </c>
      <c r="D1365" s="913" t="s">
        <v>1994</v>
      </c>
    </row>
    <row r="1366" customFormat="false" ht="13" hidden="false" customHeight="false" outlineLevel="0" collapsed="false">
      <c r="C1366" s="912" t="s">
        <v>679</v>
      </c>
      <c r="D1366" s="913" t="s">
        <v>1995</v>
      </c>
    </row>
    <row r="1367" customFormat="false" ht="13" hidden="false" customHeight="false" outlineLevel="0" collapsed="false">
      <c r="C1367" s="912" t="s">
        <v>679</v>
      </c>
      <c r="D1367" s="913" t="s">
        <v>1996</v>
      </c>
    </row>
    <row r="1368" customFormat="false" ht="13" hidden="false" customHeight="false" outlineLevel="0" collapsed="false">
      <c r="C1368" s="912" t="s">
        <v>679</v>
      </c>
      <c r="D1368" s="913" t="s">
        <v>1997</v>
      </c>
    </row>
    <row r="1369" customFormat="false" ht="13" hidden="false" customHeight="false" outlineLevel="0" collapsed="false">
      <c r="C1369" s="912" t="s">
        <v>679</v>
      </c>
      <c r="D1369" s="913" t="s">
        <v>1998</v>
      </c>
    </row>
    <row r="1370" customFormat="false" ht="13" hidden="false" customHeight="false" outlineLevel="0" collapsed="false">
      <c r="C1370" s="912" t="s">
        <v>679</v>
      </c>
      <c r="D1370" s="913" t="s">
        <v>1999</v>
      </c>
    </row>
    <row r="1371" customFormat="false" ht="13" hidden="false" customHeight="false" outlineLevel="0" collapsed="false">
      <c r="C1371" s="912" t="s">
        <v>679</v>
      </c>
      <c r="D1371" s="913" t="s">
        <v>2000</v>
      </c>
    </row>
    <row r="1372" customFormat="false" ht="13" hidden="false" customHeight="false" outlineLevel="0" collapsed="false">
      <c r="C1372" s="912" t="s">
        <v>679</v>
      </c>
      <c r="D1372" s="913" t="s">
        <v>2001</v>
      </c>
    </row>
    <row r="1373" customFormat="false" ht="13" hidden="false" customHeight="false" outlineLevel="0" collapsed="false">
      <c r="C1373" s="912" t="s">
        <v>679</v>
      </c>
      <c r="D1373" s="913" t="s">
        <v>1479</v>
      </c>
    </row>
    <row r="1374" customFormat="false" ht="13" hidden="false" customHeight="false" outlineLevel="0" collapsed="false">
      <c r="C1374" s="912" t="s">
        <v>679</v>
      </c>
      <c r="D1374" s="913" t="s">
        <v>2002</v>
      </c>
    </row>
    <row r="1375" customFormat="false" ht="13" hidden="false" customHeight="false" outlineLevel="0" collapsed="false">
      <c r="C1375" s="912" t="s">
        <v>679</v>
      </c>
      <c r="D1375" s="913" t="s">
        <v>2003</v>
      </c>
    </row>
    <row r="1376" customFormat="false" ht="13" hidden="false" customHeight="false" outlineLevel="0" collapsed="false">
      <c r="C1376" s="912" t="s">
        <v>679</v>
      </c>
      <c r="D1376" s="913" t="s">
        <v>2004</v>
      </c>
    </row>
    <row r="1377" customFormat="false" ht="13" hidden="false" customHeight="false" outlineLevel="0" collapsed="false">
      <c r="C1377" s="912" t="s">
        <v>679</v>
      </c>
      <c r="D1377" s="913" t="s">
        <v>2005</v>
      </c>
    </row>
    <row r="1378" customFormat="false" ht="13" hidden="false" customHeight="false" outlineLevel="0" collapsed="false">
      <c r="C1378" s="912" t="s">
        <v>679</v>
      </c>
      <c r="D1378" s="913" t="s">
        <v>2006</v>
      </c>
    </row>
    <row r="1379" customFormat="false" ht="13" hidden="false" customHeight="false" outlineLevel="0" collapsed="false">
      <c r="C1379" s="912" t="s">
        <v>679</v>
      </c>
      <c r="D1379" s="913" t="s">
        <v>2007</v>
      </c>
    </row>
    <row r="1380" customFormat="false" ht="13" hidden="false" customHeight="false" outlineLevel="0" collapsed="false">
      <c r="C1380" s="912" t="s">
        <v>679</v>
      </c>
      <c r="D1380" s="913" t="s">
        <v>2008</v>
      </c>
    </row>
    <row r="1381" customFormat="false" ht="13" hidden="false" customHeight="false" outlineLevel="0" collapsed="false">
      <c r="C1381" s="912" t="s">
        <v>685</v>
      </c>
      <c r="D1381" s="913" t="s">
        <v>1480</v>
      </c>
    </row>
    <row r="1382" customFormat="false" ht="13" hidden="false" customHeight="false" outlineLevel="0" collapsed="false">
      <c r="C1382" s="912" t="s">
        <v>685</v>
      </c>
      <c r="D1382" s="913" t="s">
        <v>2009</v>
      </c>
    </row>
    <row r="1383" customFormat="false" ht="13" hidden="false" customHeight="false" outlineLevel="0" collapsed="false">
      <c r="C1383" s="912" t="s">
        <v>685</v>
      </c>
      <c r="D1383" s="913" t="s">
        <v>2010</v>
      </c>
    </row>
    <row r="1384" customFormat="false" ht="13" hidden="false" customHeight="false" outlineLevel="0" collapsed="false">
      <c r="C1384" s="912" t="s">
        <v>685</v>
      </c>
      <c r="D1384" s="913" t="s">
        <v>2011</v>
      </c>
    </row>
    <row r="1385" customFormat="false" ht="13" hidden="false" customHeight="false" outlineLevel="0" collapsed="false">
      <c r="C1385" s="912" t="s">
        <v>685</v>
      </c>
      <c r="D1385" s="913" t="s">
        <v>2012</v>
      </c>
    </row>
    <row r="1386" customFormat="false" ht="13" hidden="false" customHeight="false" outlineLevel="0" collapsed="false">
      <c r="C1386" s="912" t="s">
        <v>685</v>
      </c>
      <c r="D1386" s="913" t="s">
        <v>2013</v>
      </c>
    </row>
    <row r="1387" customFormat="false" ht="13" hidden="false" customHeight="false" outlineLevel="0" collapsed="false">
      <c r="C1387" s="912" t="s">
        <v>685</v>
      </c>
      <c r="D1387" s="913" t="s">
        <v>2014</v>
      </c>
    </row>
    <row r="1388" customFormat="false" ht="13" hidden="false" customHeight="false" outlineLevel="0" collapsed="false">
      <c r="C1388" s="912" t="s">
        <v>685</v>
      </c>
      <c r="D1388" s="913" t="s">
        <v>2015</v>
      </c>
    </row>
    <row r="1389" customFormat="false" ht="13" hidden="false" customHeight="false" outlineLevel="0" collapsed="false">
      <c r="C1389" s="912" t="s">
        <v>685</v>
      </c>
      <c r="D1389" s="913" t="s">
        <v>2016</v>
      </c>
    </row>
    <row r="1390" customFormat="false" ht="13" hidden="false" customHeight="false" outlineLevel="0" collapsed="false">
      <c r="C1390" s="912" t="s">
        <v>685</v>
      </c>
      <c r="D1390" s="913" t="s">
        <v>2017</v>
      </c>
    </row>
    <row r="1391" customFormat="false" ht="13" hidden="false" customHeight="false" outlineLevel="0" collapsed="false">
      <c r="C1391" s="912" t="s">
        <v>685</v>
      </c>
      <c r="D1391" s="913" t="s">
        <v>2018</v>
      </c>
    </row>
    <row r="1392" customFormat="false" ht="13" hidden="false" customHeight="false" outlineLevel="0" collapsed="false">
      <c r="C1392" s="912" t="s">
        <v>685</v>
      </c>
      <c r="D1392" s="913" t="s">
        <v>2019</v>
      </c>
    </row>
    <row r="1393" customFormat="false" ht="13" hidden="false" customHeight="false" outlineLevel="0" collapsed="false">
      <c r="C1393" s="912" t="s">
        <v>685</v>
      </c>
      <c r="D1393" s="913" t="s">
        <v>2020</v>
      </c>
    </row>
    <row r="1394" customFormat="false" ht="13" hidden="false" customHeight="false" outlineLevel="0" collapsed="false">
      <c r="C1394" s="912" t="s">
        <v>685</v>
      </c>
      <c r="D1394" s="913" t="s">
        <v>2021</v>
      </c>
    </row>
    <row r="1395" customFormat="false" ht="13" hidden="false" customHeight="false" outlineLevel="0" collapsed="false">
      <c r="C1395" s="912" t="s">
        <v>685</v>
      </c>
      <c r="D1395" s="913" t="s">
        <v>2022</v>
      </c>
    </row>
    <row r="1396" customFormat="false" ht="13" hidden="false" customHeight="false" outlineLevel="0" collapsed="false">
      <c r="C1396" s="912" t="s">
        <v>685</v>
      </c>
      <c r="D1396" s="913" t="s">
        <v>2023</v>
      </c>
    </row>
    <row r="1397" customFormat="false" ht="13" hidden="false" customHeight="false" outlineLevel="0" collapsed="false">
      <c r="C1397" s="912" t="s">
        <v>685</v>
      </c>
      <c r="D1397" s="913" t="s">
        <v>2024</v>
      </c>
    </row>
    <row r="1398" customFormat="false" ht="13" hidden="false" customHeight="false" outlineLevel="0" collapsed="false">
      <c r="C1398" s="912" t="s">
        <v>685</v>
      </c>
      <c r="D1398" s="913" t="s">
        <v>2025</v>
      </c>
    </row>
    <row r="1399" customFormat="false" ht="13" hidden="false" customHeight="false" outlineLevel="0" collapsed="false">
      <c r="C1399" s="912" t="s">
        <v>685</v>
      </c>
      <c r="D1399" s="913" t="s">
        <v>2026</v>
      </c>
    </row>
    <row r="1400" customFormat="false" ht="13" hidden="false" customHeight="false" outlineLevel="0" collapsed="false">
      <c r="C1400" s="912" t="s">
        <v>685</v>
      </c>
      <c r="D1400" s="913" t="s">
        <v>2027</v>
      </c>
    </row>
    <row r="1401" customFormat="false" ht="13" hidden="false" customHeight="false" outlineLevel="0" collapsed="false">
      <c r="C1401" s="912" t="s">
        <v>685</v>
      </c>
      <c r="D1401" s="913" t="s">
        <v>2028</v>
      </c>
    </row>
    <row r="1402" customFormat="false" ht="13" hidden="false" customHeight="false" outlineLevel="0" collapsed="false">
      <c r="C1402" s="912" t="s">
        <v>685</v>
      </c>
      <c r="D1402" s="913" t="s">
        <v>2029</v>
      </c>
    </row>
    <row r="1403" customFormat="false" ht="13" hidden="false" customHeight="false" outlineLevel="0" collapsed="false">
      <c r="C1403" s="912" t="s">
        <v>685</v>
      </c>
      <c r="D1403" s="913" t="s">
        <v>2030</v>
      </c>
    </row>
    <row r="1404" customFormat="false" ht="13" hidden="false" customHeight="false" outlineLevel="0" collapsed="false">
      <c r="C1404" s="912" t="s">
        <v>685</v>
      </c>
      <c r="D1404" s="913" t="s">
        <v>2031</v>
      </c>
    </row>
    <row r="1405" customFormat="false" ht="13" hidden="false" customHeight="false" outlineLevel="0" collapsed="false">
      <c r="C1405" s="912" t="s">
        <v>689</v>
      </c>
      <c r="D1405" s="913" t="s">
        <v>1482</v>
      </c>
    </row>
    <row r="1406" customFormat="false" ht="13" hidden="false" customHeight="false" outlineLevel="0" collapsed="false">
      <c r="C1406" s="912" t="s">
        <v>689</v>
      </c>
      <c r="D1406" s="913" t="s">
        <v>2032</v>
      </c>
    </row>
    <row r="1407" customFormat="false" ht="13" hidden="false" customHeight="false" outlineLevel="0" collapsed="false">
      <c r="C1407" s="912" t="s">
        <v>689</v>
      </c>
      <c r="D1407" s="913" t="s">
        <v>2033</v>
      </c>
    </row>
    <row r="1408" customFormat="false" ht="13" hidden="false" customHeight="false" outlineLevel="0" collapsed="false">
      <c r="C1408" s="912" t="s">
        <v>689</v>
      </c>
      <c r="D1408" s="913" t="s">
        <v>2034</v>
      </c>
    </row>
    <row r="1409" customFormat="false" ht="13" hidden="false" customHeight="false" outlineLevel="0" collapsed="false">
      <c r="C1409" s="912" t="s">
        <v>689</v>
      </c>
      <c r="D1409" s="913" t="s">
        <v>2035</v>
      </c>
    </row>
    <row r="1410" customFormat="false" ht="13" hidden="false" customHeight="false" outlineLevel="0" collapsed="false">
      <c r="C1410" s="912" t="s">
        <v>689</v>
      </c>
      <c r="D1410" s="913" t="s">
        <v>2036</v>
      </c>
    </row>
    <row r="1411" customFormat="false" ht="13" hidden="false" customHeight="false" outlineLevel="0" collapsed="false">
      <c r="C1411" s="912" t="s">
        <v>689</v>
      </c>
      <c r="D1411" s="913" t="s">
        <v>2037</v>
      </c>
    </row>
    <row r="1412" customFormat="false" ht="13" hidden="false" customHeight="false" outlineLevel="0" collapsed="false">
      <c r="C1412" s="912" t="s">
        <v>689</v>
      </c>
      <c r="D1412" s="913" t="s">
        <v>2038</v>
      </c>
    </row>
    <row r="1413" customFormat="false" ht="13" hidden="false" customHeight="false" outlineLevel="0" collapsed="false">
      <c r="C1413" s="912" t="s">
        <v>689</v>
      </c>
      <c r="D1413" s="913" t="s">
        <v>2039</v>
      </c>
    </row>
    <row r="1414" customFormat="false" ht="13" hidden="false" customHeight="false" outlineLevel="0" collapsed="false">
      <c r="C1414" s="912" t="s">
        <v>689</v>
      </c>
      <c r="D1414" s="913" t="s">
        <v>2040</v>
      </c>
    </row>
    <row r="1415" customFormat="false" ht="13" hidden="false" customHeight="false" outlineLevel="0" collapsed="false">
      <c r="C1415" s="912" t="s">
        <v>689</v>
      </c>
      <c r="D1415" s="913" t="s">
        <v>2041</v>
      </c>
    </row>
    <row r="1416" customFormat="false" ht="13" hidden="false" customHeight="false" outlineLevel="0" collapsed="false">
      <c r="C1416" s="912" t="s">
        <v>689</v>
      </c>
      <c r="D1416" s="913" t="s">
        <v>2042</v>
      </c>
    </row>
    <row r="1417" customFormat="false" ht="13" hidden="false" customHeight="false" outlineLevel="0" collapsed="false">
      <c r="C1417" s="912" t="s">
        <v>689</v>
      </c>
      <c r="D1417" s="913" t="s">
        <v>2043</v>
      </c>
    </row>
    <row r="1418" customFormat="false" ht="13" hidden="false" customHeight="false" outlineLevel="0" collapsed="false">
      <c r="C1418" s="912" t="s">
        <v>689</v>
      </c>
      <c r="D1418" s="913" t="s">
        <v>2044</v>
      </c>
    </row>
    <row r="1419" customFormat="false" ht="13" hidden="false" customHeight="false" outlineLevel="0" collapsed="false">
      <c r="C1419" s="912" t="s">
        <v>689</v>
      </c>
      <c r="D1419" s="913" t="s">
        <v>2045</v>
      </c>
    </row>
    <row r="1420" customFormat="false" ht="13" hidden="false" customHeight="false" outlineLevel="0" collapsed="false">
      <c r="C1420" s="912" t="s">
        <v>689</v>
      </c>
      <c r="D1420" s="913" t="s">
        <v>2046</v>
      </c>
    </row>
    <row r="1421" customFormat="false" ht="13" hidden="false" customHeight="false" outlineLevel="0" collapsed="false">
      <c r="C1421" s="912" t="s">
        <v>689</v>
      </c>
      <c r="D1421" s="913" t="s">
        <v>2047</v>
      </c>
    </row>
    <row r="1422" customFormat="false" ht="13" hidden="false" customHeight="false" outlineLevel="0" collapsed="false">
      <c r="C1422" s="912" t="s">
        <v>693</v>
      </c>
      <c r="D1422" s="913" t="s">
        <v>2048</v>
      </c>
    </row>
    <row r="1423" customFormat="false" ht="13" hidden="false" customHeight="false" outlineLevel="0" collapsed="false">
      <c r="C1423" s="912" t="s">
        <v>693</v>
      </c>
      <c r="D1423" s="913" t="s">
        <v>2049</v>
      </c>
    </row>
    <row r="1424" customFormat="false" ht="13" hidden="false" customHeight="false" outlineLevel="0" collapsed="false">
      <c r="C1424" s="912" t="s">
        <v>693</v>
      </c>
      <c r="D1424" s="913" t="s">
        <v>2050</v>
      </c>
    </row>
    <row r="1425" customFormat="false" ht="13" hidden="false" customHeight="false" outlineLevel="0" collapsed="false">
      <c r="C1425" s="912" t="s">
        <v>693</v>
      </c>
      <c r="D1425" s="913" t="s">
        <v>2051</v>
      </c>
    </row>
    <row r="1426" customFormat="false" ht="13" hidden="false" customHeight="false" outlineLevel="0" collapsed="false">
      <c r="C1426" s="912" t="s">
        <v>693</v>
      </c>
      <c r="D1426" s="913" t="s">
        <v>2052</v>
      </c>
    </row>
    <row r="1427" customFormat="false" ht="13" hidden="false" customHeight="false" outlineLevel="0" collapsed="false">
      <c r="C1427" s="912" t="s">
        <v>693</v>
      </c>
      <c r="D1427" s="913" t="s">
        <v>2053</v>
      </c>
    </row>
    <row r="1428" customFormat="false" ht="13" hidden="false" customHeight="false" outlineLevel="0" collapsed="false">
      <c r="C1428" s="912" t="s">
        <v>693</v>
      </c>
      <c r="D1428" s="913" t="s">
        <v>2054</v>
      </c>
    </row>
    <row r="1429" customFormat="false" ht="13" hidden="false" customHeight="false" outlineLevel="0" collapsed="false">
      <c r="C1429" s="912" t="s">
        <v>693</v>
      </c>
      <c r="D1429" s="913" t="s">
        <v>2055</v>
      </c>
    </row>
    <row r="1430" customFormat="false" ht="13" hidden="false" customHeight="false" outlineLevel="0" collapsed="false">
      <c r="C1430" s="912" t="s">
        <v>693</v>
      </c>
      <c r="D1430" s="913" t="s">
        <v>2056</v>
      </c>
    </row>
    <row r="1431" customFormat="false" ht="13" hidden="false" customHeight="false" outlineLevel="0" collapsed="false">
      <c r="C1431" s="912" t="s">
        <v>693</v>
      </c>
      <c r="D1431" s="913" t="s">
        <v>2057</v>
      </c>
    </row>
    <row r="1432" customFormat="false" ht="13" hidden="false" customHeight="false" outlineLevel="0" collapsed="false">
      <c r="C1432" s="912" t="s">
        <v>693</v>
      </c>
      <c r="D1432" s="913" t="s">
        <v>2058</v>
      </c>
    </row>
    <row r="1433" customFormat="false" ht="13" hidden="false" customHeight="false" outlineLevel="0" collapsed="false">
      <c r="C1433" s="912" t="s">
        <v>693</v>
      </c>
      <c r="D1433" s="913" t="s">
        <v>2059</v>
      </c>
    </row>
    <row r="1434" customFormat="false" ht="13" hidden="false" customHeight="false" outlineLevel="0" collapsed="false">
      <c r="C1434" s="912" t="s">
        <v>693</v>
      </c>
      <c r="D1434" s="913" t="s">
        <v>2060</v>
      </c>
    </row>
    <row r="1435" customFormat="false" ht="13" hidden="false" customHeight="false" outlineLevel="0" collapsed="false">
      <c r="C1435" s="912" t="s">
        <v>693</v>
      </c>
      <c r="D1435" s="913" t="s">
        <v>694</v>
      </c>
    </row>
    <row r="1436" customFormat="false" ht="13" hidden="false" customHeight="false" outlineLevel="0" collapsed="false">
      <c r="C1436" s="912" t="s">
        <v>693</v>
      </c>
      <c r="D1436" s="913" t="s">
        <v>2061</v>
      </c>
    </row>
    <row r="1437" customFormat="false" ht="13" hidden="false" customHeight="false" outlineLevel="0" collapsed="false">
      <c r="C1437" s="912" t="s">
        <v>693</v>
      </c>
      <c r="D1437" s="913" t="s">
        <v>2062</v>
      </c>
    </row>
    <row r="1438" customFormat="false" ht="13" hidden="false" customHeight="false" outlineLevel="0" collapsed="false">
      <c r="C1438" s="912" t="s">
        <v>693</v>
      </c>
      <c r="D1438" s="913" t="s">
        <v>2063</v>
      </c>
    </row>
    <row r="1439" customFormat="false" ht="13" hidden="false" customHeight="false" outlineLevel="0" collapsed="false">
      <c r="C1439" s="912" t="s">
        <v>693</v>
      </c>
      <c r="D1439" s="913" t="s">
        <v>2064</v>
      </c>
    </row>
    <row r="1440" customFormat="false" ht="13" hidden="false" customHeight="false" outlineLevel="0" collapsed="false">
      <c r="C1440" s="912" t="s">
        <v>693</v>
      </c>
      <c r="D1440" s="913" t="s">
        <v>2065</v>
      </c>
    </row>
    <row r="1441" customFormat="false" ht="13" hidden="false" customHeight="false" outlineLevel="0" collapsed="false">
      <c r="C1441" s="912" t="s">
        <v>693</v>
      </c>
      <c r="D1441" s="913" t="s">
        <v>2066</v>
      </c>
    </row>
    <row r="1442" customFormat="false" ht="13" hidden="false" customHeight="false" outlineLevel="0" collapsed="false">
      <c r="C1442" s="912" t="s">
        <v>698</v>
      </c>
      <c r="D1442" s="913" t="s">
        <v>2067</v>
      </c>
    </row>
    <row r="1443" customFormat="false" ht="13" hidden="false" customHeight="false" outlineLevel="0" collapsed="false">
      <c r="C1443" s="912" t="s">
        <v>698</v>
      </c>
      <c r="D1443" s="913" t="s">
        <v>2068</v>
      </c>
    </row>
    <row r="1444" customFormat="false" ht="13" hidden="false" customHeight="false" outlineLevel="0" collapsed="false">
      <c r="C1444" s="912" t="s">
        <v>698</v>
      </c>
      <c r="D1444" s="913" t="s">
        <v>2069</v>
      </c>
    </row>
    <row r="1445" customFormat="false" ht="13" hidden="false" customHeight="false" outlineLevel="0" collapsed="false">
      <c r="C1445" s="912" t="s">
        <v>698</v>
      </c>
      <c r="D1445" s="913" t="s">
        <v>2070</v>
      </c>
    </row>
    <row r="1446" customFormat="false" ht="13" hidden="false" customHeight="false" outlineLevel="0" collapsed="false">
      <c r="C1446" s="912" t="s">
        <v>698</v>
      </c>
      <c r="D1446" s="913" t="s">
        <v>2071</v>
      </c>
    </row>
    <row r="1447" customFormat="false" ht="13" hidden="false" customHeight="false" outlineLevel="0" collapsed="false">
      <c r="C1447" s="912" t="s">
        <v>698</v>
      </c>
      <c r="D1447" s="913" t="s">
        <v>2072</v>
      </c>
    </row>
    <row r="1448" customFormat="false" ht="13" hidden="false" customHeight="false" outlineLevel="0" collapsed="false">
      <c r="C1448" s="912" t="s">
        <v>698</v>
      </c>
      <c r="D1448" s="913" t="s">
        <v>2073</v>
      </c>
    </row>
    <row r="1449" customFormat="false" ht="13" hidden="false" customHeight="false" outlineLevel="0" collapsed="false">
      <c r="C1449" s="912" t="s">
        <v>698</v>
      </c>
      <c r="D1449" s="913" t="s">
        <v>2074</v>
      </c>
    </row>
    <row r="1450" customFormat="false" ht="13" hidden="false" customHeight="false" outlineLevel="0" collapsed="false">
      <c r="C1450" s="912" t="s">
        <v>698</v>
      </c>
      <c r="D1450" s="913" t="s">
        <v>2075</v>
      </c>
    </row>
    <row r="1451" customFormat="false" ht="13" hidden="false" customHeight="false" outlineLevel="0" collapsed="false">
      <c r="C1451" s="912" t="s">
        <v>698</v>
      </c>
      <c r="D1451" s="913" t="s">
        <v>2076</v>
      </c>
    </row>
    <row r="1452" customFormat="false" ht="13" hidden="false" customHeight="false" outlineLevel="0" collapsed="false">
      <c r="C1452" s="912" t="s">
        <v>698</v>
      </c>
      <c r="D1452" s="913" t="s">
        <v>2077</v>
      </c>
    </row>
    <row r="1453" customFormat="false" ht="13" hidden="false" customHeight="false" outlineLevel="0" collapsed="false">
      <c r="C1453" s="912" t="s">
        <v>698</v>
      </c>
      <c r="D1453" s="913" t="s">
        <v>2078</v>
      </c>
    </row>
    <row r="1454" customFormat="false" ht="13" hidden="false" customHeight="false" outlineLevel="0" collapsed="false">
      <c r="C1454" s="912" t="s">
        <v>698</v>
      </c>
      <c r="D1454" s="913" t="s">
        <v>2079</v>
      </c>
    </row>
    <row r="1455" customFormat="false" ht="13" hidden="false" customHeight="false" outlineLevel="0" collapsed="false">
      <c r="C1455" s="912" t="s">
        <v>698</v>
      </c>
      <c r="D1455" s="913" t="s">
        <v>2080</v>
      </c>
    </row>
    <row r="1456" customFormat="false" ht="13" hidden="false" customHeight="false" outlineLevel="0" collapsed="false">
      <c r="C1456" s="912" t="s">
        <v>698</v>
      </c>
      <c r="D1456" s="913" t="s">
        <v>2081</v>
      </c>
    </row>
    <row r="1457" customFormat="false" ht="13" hidden="false" customHeight="false" outlineLevel="0" collapsed="false">
      <c r="C1457" s="912" t="s">
        <v>698</v>
      </c>
      <c r="D1457" s="913" t="s">
        <v>2082</v>
      </c>
    </row>
    <row r="1458" customFormat="false" ht="13" hidden="false" customHeight="false" outlineLevel="0" collapsed="false">
      <c r="C1458" s="912" t="s">
        <v>698</v>
      </c>
      <c r="D1458" s="913" t="s">
        <v>2083</v>
      </c>
    </row>
    <row r="1459" customFormat="false" ht="13" hidden="false" customHeight="false" outlineLevel="0" collapsed="false">
      <c r="C1459" s="912" t="s">
        <v>698</v>
      </c>
      <c r="D1459" s="913" t="s">
        <v>2084</v>
      </c>
    </row>
    <row r="1460" customFormat="false" ht="13" hidden="false" customHeight="false" outlineLevel="0" collapsed="false">
      <c r="C1460" s="912" t="s">
        <v>698</v>
      </c>
      <c r="D1460" s="913" t="s">
        <v>2085</v>
      </c>
    </row>
    <row r="1461" customFormat="false" ht="13" hidden="false" customHeight="false" outlineLevel="0" collapsed="false">
      <c r="C1461" s="912" t="s">
        <v>698</v>
      </c>
      <c r="D1461" s="913" t="s">
        <v>2086</v>
      </c>
    </row>
    <row r="1462" customFormat="false" ht="13" hidden="false" customHeight="false" outlineLevel="0" collapsed="false">
      <c r="C1462" s="912" t="s">
        <v>698</v>
      </c>
      <c r="D1462" s="913" t="s">
        <v>2087</v>
      </c>
    </row>
    <row r="1463" customFormat="false" ht="13" hidden="false" customHeight="false" outlineLevel="0" collapsed="false">
      <c r="C1463" s="912" t="s">
        <v>698</v>
      </c>
      <c r="D1463" s="913" t="s">
        <v>2088</v>
      </c>
    </row>
    <row r="1464" customFormat="false" ht="13" hidden="false" customHeight="false" outlineLevel="0" collapsed="false">
      <c r="C1464" s="912" t="s">
        <v>698</v>
      </c>
      <c r="D1464" s="913" t="s">
        <v>2089</v>
      </c>
    </row>
    <row r="1465" customFormat="false" ht="13" hidden="false" customHeight="false" outlineLevel="0" collapsed="false">
      <c r="C1465" s="912" t="s">
        <v>698</v>
      </c>
      <c r="D1465" s="913" t="s">
        <v>2090</v>
      </c>
    </row>
    <row r="1466" customFormat="false" ht="13" hidden="false" customHeight="false" outlineLevel="0" collapsed="false">
      <c r="C1466" s="912" t="s">
        <v>698</v>
      </c>
      <c r="D1466" s="913" t="s">
        <v>2091</v>
      </c>
    </row>
    <row r="1467" customFormat="false" ht="13" hidden="false" customHeight="false" outlineLevel="0" collapsed="false">
      <c r="C1467" s="912" t="s">
        <v>698</v>
      </c>
      <c r="D1467" s="913" t="s">
        <v>2092</v>
      </c>
    </row>
    <row r="1468" customFormat="false" ht="13" hidden="false" customHeight="false" outlineLevel="0" collapsed="false">
      <c r="C1468" s="912" t="s">
        <v>698</v>
      </c>
      <c r="D1468" s="913" t="s">
        <v>2093</v>
      </c>
    </row>
    <row r="1469" customFormat="false" ht="13" hidden="false" customHeight="false" outlineLevel="0" collapsed="false">
      <c r="C1469" s="912" t="s">
        <v>698</v>
      </c>
      <c r="D1469" s="913" t="s">
        <v>2094</v>
      </c>
    </row>
    <row r="1470" customFormat="false" ht="13" hidden="false" customHeight="false" outlineLevel="0" collapsed="false">
      <c r="C1470" s="912" t="s">
        <v>698</v>
      </c>
      <c r="D1470" s="913" t="s">
        <v>2095</v>
      </c>
    </row>
    <row r="1471" customFormat="false" ht="13" hidden="false" customHeight="false" outlineLevel="0" collapsed="false">
      <c r="C1471" s="912" t="s">
        <v>698</v>
      </c>
      <c r="D1471" s="913" t="s">
        <v>2096</v>
      </c>
    </row>
    <row r="1472" customFormat="false" ht="13" hidden="false" customHeight="false" outlineLevel="0" collapsed="false">
      <c r="C1472" s="912" t="s">
        <v>698</v>
      </c>
      <c r="D1472" s="913" t="s">
        <v>2097</v>
      </c>
    </row>
    <row r="1473" customFormat="false" ht="13" hidden="false" customHeight="false" outlineLevel="0" collapsed="false">
      <c r="C1473" s="912" t="s">
        <v>698</v>
      </c>
      <c r="D1473" s="913" t="s">
        <v>2098</v>
      </c>
    </row>
    <row r="1474" customFormat="false" ht="13" hidden="false" customHeight="false" outlineLevel="0" collapsed="false">
      <c r="C1474" s="912" t="s">
        <v>698</v>
      </c>
      <c r="D1474" s="913" t="s">
        <v>2099</v>
      </c>
    </row>
    <row r="1475" customFormat="false" ht="13" hidden="false" customHeight="false" outlineLevel="0" collapsed="false">
      <c r="C1475" s="912" t="s">
        <v>698</v>
      </c>
      <c r="D1475" s="913" t="s">
        <v>2100</v>
      </c>
    </row>
    <row r="1476" customFormat="false" ht="13" hidden="false" customHeight="false" outlineLevel="0" collapsed="false">
      <c r="C1476" s="912" t="s">
        <v>702</v>
      </c>
      <c r="D1476" s="913" t="s">
        <v>1483</v>
      </c>
    </row>
    <row r="1477" customFormat="false" ht="13" hidden="false" customHeight="false" outlineLevel="0" collapsed="false">
      <c r="C1477" s="912" t="s">
        <v>702</v>
      </c>
      <c r="D1477" s="913" t="s">
        <v>900</v>
      </c>
    </row>
    <row r="1478" customFormat="false" ht="13" hidden="false" customHeight="false" outlineLevel="0" collapsed="false">
      <c r="C1478" s="912" t="s">
        <v>702</v>
      </c>
      <c r="D1478" s="913" t="s">
        <v>2101</v>
      </c>
    </row>
    <row r="1479" customFormat="false" ht="13" hidden="false" customHeight="false" outlineLevel="0" collapsed="false">
      <c r="C1479" s="912" t="s">
        <v>702</v>
      </c>
      <c r="D1479" s="913" t="s">
        <v>2102</v>
      </c>
    </row>
    <row r="1480" customFormat="false" ht="13" hidden="false" customHeight="false" outlineLevel="0" collapsed="false">
      <c r="C1480" s="912" t="s">
        <v>702</v>
      </c>
      <c r="D1480" s="913" t="s">
        <v>2103</v>
      </c>
    </row>
    <row r="1481" customFormat="false" ht="13" hidden="false" customHeight="false" outlineLevel="0" collapsed="false">
      <c r="C1481" s="912" t="s">
        <v>702</v>
      </c>
      <c r="D1481" s="913" t="s">
        <v>1484</v>
      </c>
    </row>
    <row r="1482" customFormat="false" ht="13" hidden="false" customHeight="false" outlineLevel="0" collapsed="false">
      <c r="C1482" s="912" t="s">
        <v>702</v>
      </c>
      <c r="D1482" s="913" t="s">
        <v>2104</v>
      </c>
    </row>
    <row r="1483" customFormat="false" ht="13" hidden="false" customHeight="false" outlineLevel="0" collapsed="false">
      <c r="C1483" s="912" t="s">
        <v>702</v>
      </c>
      <c r="D1483" s="913" t="s">
        <v>2105</v>
      </c>
    </row>
    <row r="1484" customFormat="false" ht="13" hidden="false" customHeight="false" outlineLevel="0" collapsed="false">
      <c r="C1484" s="912" t="s">
        <v>702</v>
      </c>
      <c r="D1484" s="913" t="s">
        <v>2106</v>
      </c>
    </row>
    <row r="1485" customFormat="false" ht="13" hidden="false" customHeight="false" outlineLevel="0" collapsed="false">
      <c r="C1485" s="912" t="s">
        <v>702</v>
      </c>
      <c r="D1485" s="913" t="s">
        <v>2107</v>
      </c>
    </row>
    <row r="1486" customFormat="false" ht="13" hidden="false" customHeight="false" outlineLevel="0" collapsed="false">
      <c r="C1486" s="912" t="s">
        <v>702</v>
      </c>
      <c r="D1486" s="913" t="s">
        <v>2108</v>
      </c>
    </row>
    <row r="1487" customFormat="false" ht="13" hidden="false" customHeight="false" outlineLevel="0" collapsed="false">
      <c r="C1487" s="912" t="s">
        <v>702</v>
      </c>
      <c r="D1487" s="913" t="s">
        <v>2109</v>
      </c>
    </row>
    <row r="1488" customFormat="false" ht="13" hidden="false" customHeight="false" outlineLevel="0" collapsed="false">
      <c r="C1488" s="912" t="s">
        <v>702</v>
      </c>
      <c r="D1488" s="913" t="s">
        <v>2110</v>
      </c>
    </row>
    <row r="1489" customFormat="false" ht="13" hidden="false" customHeight="false" outlineLevel="0" collapsed="false">
      <c r="C1489" s="912" t="s">
        <v>702</v>
      </c>
      <c r="D1489" s="913" t="s">
        <v>2111</v>
      </c>
    </row>
    <row r="1490" customFormat="false" ht="13" hidden="false" customHeight="false" outlineLevel="0" collapsed="false">
      <c r="C1490" s="912" t="s">
        <v>702</v>
      </c>
      <c r="D1490" s="913" t="s">
        <v>2112</v>
      </c>
    </row>
    <row r="1491" customFormat="false" ht="13" hidden="false" customHeight="false" outlineLevel="0" collapsed="false">
      <c r="C1491" s="912" t="s">
        <v>702</v>
      </c>
      <c r="D1491" s="913" t="s">
        <v>1485</v>
      </c>
    </row>
    <row r="1492" customFormat="false" ht="13" hidden="false" customHeight="false" outlineLevel="0" collapsed="false">
      <c r="C1492" s="912" t="s">
        <v>702</v>
      </c>
      <c r="D1492" s="913" t="s">
        <v>902</v>
      </c>
    </row>
    <row r="1493" customFormat="false" ht="13" hidden="false" customHeight="false" outlineLevel="0" collapsed="false">
      <c r="C1493" s="912" t="s">
        <v>702</v>
      </c>
      <c r="D1493" s="913" t="s">
        <v>1170</v>
      </c>
    </row>
    <row r="1494" customFormat="false" ht="13" hidden="false" customHeight="false" outlineLevel="0" collapsed="false">
      <c r="C1494" s="912" t="s">
        <v>702</v>
      </c>
      <c r="D1494" s="913" t="s">
        <v>2113</v>
      </c>
    </row>
    <row r="1495" customFormat="false" ht="13" hidden="false" customHeight="false" outlineLevel="0" collapsed="false">
      <c r="C1495" s="912" t="s">
        <v>702</v>
      </c>
      <c r="D1495" s="913" t="s">
        <v>1172</v>
      </c>
    </row>
    <row r="1496" customFormat="false" ht="13" hidden="false" customHeight="false" outlineLevel="0" collapsed="false">
      <c r="C1496" s="912" t="s">
        <v>702</v>
      </c>
      <c r="D1496" s="913" t="s">
        <v>1486</v>
      </c>
    </row>
    <row r="1497" customFormat="false" ht="13" hidden="false" customHeight="false" outlineLevel="0" collapsed="false">
      <c r="C1497" s="912" t="s">
        <v>702</v>
      </c>
      <c r="D1497" s="913" t="s">
        <v>1174</v>
      </c>
    </row>
    <row r="1498" customFormat="false" ht="13" hidden="false" customHeight="false" outlineLevel="0" collapsed="false">
      <c r="C1498" s="912" t="s">
        <v>702</v>
      </c>
      <c r="D1498" s="913" t="s">
        <v>2114</v>
      </c>
    </row>
    <row r="1499" customFormat="false" ht="13" hidden="false" customHeight="false" outlineLevel="0" collapsed="false">
      <c r="C1499" s="912" t="s">
        <v>702</v>
      </c>
      <c r="D1499" s="913" t="s">
        <v>2115</v>
      </c>
    </row>
    <row r="1500" customFormat="false" ht="13" hidden="false" customHeight="false" outlineLevel="0" collapsed="false">
      <c r="C1500" s="912" t="s">
        <v>702</v>
      </c>
      <c r="D1500" s="913" t="s">
        <v>2116</v>
      </c>
    </row>
    <row r="1501" customFormat="false" ht="13" hidden="false" customHeight="false" outlineLevel="0" collapsed="false">
      <c r="C1501" s="912" t="s">
        <v>702</v>
      </c>
      <c r="D1501" s="913" t="s">
        <v>2117</v>
      </c>
    </row>
    <row r="1502" customFormat="false" ht="13" hidden="false" customHeight="false" outlineLevel="0" collapsed="false">
      <c r="C1502" s="912" t="s">
        <v>702</v>
      </c>
      <c r="D1502" s="913" t="s">
        <v>2118</v>
      </c>
    </row>
    <row r="1503" customFormat="false" ht="13" hidden="false" customHeight="false" outlineLevel="0" collapsed="false">
      <c r="C1503" s="912" t="s">
        <v>702</v>
      </c>
      <c r="D1503" s="913" t="s">
        <v>1176</v>
      </c>
    </row>
    <row r="1504" customFormat="false" ht="13" hidden="false" customHeight="false" outlineLevel="0" collapsed="false">
      <c r="C1504" s="912" t="s">
        <v>702</v>
      </c>
      <c r="D1504" s="913" t="s">
        <v>1178</v>
      </c>
    </row>
    <row r="1505" customFormat="false" ht="13" hidden="false" customHeight="false" outlineLevel="0" collapsed="false">
      <c r="C1505" s="912" t="s">
        <v>702</v>
      </c>
      <c r="D1505" s="913" t="s">
        <v>2119</v>
      </c>
    </row>
    <row r="1506" customFormat="false" ht="13" hidden="false" customHeight="false" outlineLevel="0" collapsed="false">
      <c r="C1506" s="912" t="s">
        <v>702</v>
      </c>
      <c r="D1506" s="913" t="s">
        <v>2120</v>
      </c>
    </row>
    <row r="1507" customFormat="false" ht="13" hidden="false" customHeight="false" outlineLevel="0" collapsed="false">
      <c r="C1507" s="912" t="s">
        <v>702</v>
      </c>
      <c r="D1507" s="913" t="s">
        <v>2121</v>
      </c>
    </row>
    <row r="1508" customFormat="false" ht="13" hidden="false" customHeight="false" outlineLevel="0" collapsed="false">
      <c r="C1508" s="912" t="s">
        <v>702</v>
      </c>
      <c r="D1508" s="913" t="s">
        <v>2122</v>
      </c>
    </row>
    <row r="1509" customFormat="false" ht="13" hidden="false" customHeight="false" outlineLevel="0" collapsed="false">
      <c r="C1509" s="912" t="s">
        <v>702</v>
      </c>
      <c r="D1509" s="913" t="s">
        <v>2123</v>
      </c>
    </row>
    <row r="1510" customFormat="false" ht="13" hidden="false" customHeight="false" outlineLevel="0" collapsed="false">
      <c r="C1510" s="912" t="s">
        <v>702</v>
      </c>
      <c r="D1510" s="913" t="s">
        <v>2124</v>
      </c>
    </row>
    <row r="1511" customFormat="false" ht="13" hidden="false" customHeight="false" outlineLevel="0" collapsed="false">
      <c r="C1511" s="912" t="s">
        <v>702</v>
      </c>
      <c r="D1511" s="913" t="s">
        <v>1180</v>
      </c>
    </row>
    <row r="1512" customFormat="false" ht="13" hidden="false" customHeight="false" outlineLevel="0" collapsed="false">
      <c r="C1512" s="912" t="s">
        <v>702</v>
      </c>
      <c r="D1512" s="913" t="s">
        <v>2125</v>
      </c>
    </row>
    <row r="1513" customFormat="false" ht="13" hidden="false" customHeight="false" outlineLevel="0" collapsed="false">
      <c r="C1513" s="912" t="s">
        <v>702</v>
      </c>
      <c r="D1513" s="913" t="s">
        <v>2126</v>
      </c>
    </row>
    <row r="1514" customFormat="false" ht="13" hidden="false" customHeight="false" outlineLevel="0" collapsed="false">
      <c r="C1514" s="912" t="s">
        <v>702</v>
      </c>
      <c r="D1514" s="913" t="s">
        <v>2127</v>
      </c>
    </row>
    <row r="1515" customFormat="false" ht="13" hidden="false" customHeight="false" outlineLevel="0" collapsed="false">
      <c r="C1515" s="912" t="s">
        <v>702</v>
      </c>
      <c r="D1515" s="913" t="s">
        <v>2128</v>
      </c>
    </row>
    <row r="1516" customFormat="false" ht="13" hidden="false" customHeight="false" outlineLevel="0" collapsed="false">
      <c r="C1516" s="912" t="s">
        <v>702</v>
      </c>
      <c r="D1516" s="913" t="s">
        <v>2129</v>
      </c>
    </row>
    <row r="1517" customFormat="false" ht="13" hidden="false" customHeight="false" outlineLevel="0" collapsed="false">
      <c r="C1517" s="912" t="s">
        <v>702</v>
      </c>
      <c r="D1517" s="913" t="s">
        <v>2130</v>
      </c>
    </row>
    <row r="1518" customFormat="false" ht="13" hidden="false" customHeight="false" outlineLevel="0" collapsed="false">
      <c r="C1518" s="912" t="s">
        <v>702</v>
      </c>
      <c r="D1518" s="913" t="s">
        <v>2131</v>
      </c>
    </row>
    <row r="1519" customFormat="false" ht="13" hidden="false" customHeight="false" outlineLevel="0" collapsed="false">
      <c r="C1519" s="912" t="s">
        <v>702</v>
      </c>
      <c r="D1519" s="913" t="s">
        <v>2132</v>
      </c>
    </row>
    <row r="1520" customFormat="false" ht="13" hidden="false" customHeight="false" outlineLevel="0" collapsed="false">
      <c r="C1520" s="912" t="s">
        <v>702</v>
      </c>
      <c r="D1520" s="913" t="s">
        <v>2133</v>
      </c>
    </row>
    <row r="1521" customFormat="false" ht="13" hidden="false" customHeight="false" outlineLevel="0" collapsed="false">
      <c r="C1521" s="912" t="s">
        <v>702</v>
      </c>
      <c r="D1521" s="913" t="s">
        <v>2134</v>
      </c>
    </row>
    <row r="1522" customFormat="false" ht="13" hidden="false" customHeight="false" outlineLevel="0" collapsed="false">
      <c r="C1522" s="912" t="s">
        <v>702</v>
      </c>
      <c r="D1522" s="913" t="s">
        <v>2135</v>
      </c>
    </row>
    <row r="1523" customFormat="false" ht="13" hidden="false" customHeight="false" outlineLevel="0" collapsed="false">
      <c r="C1523" s="912" t="s">
        <v>702</v>
      </c>
      <c r="D1523" s="913" t="s">
        <v>1900</v>
      </c>
    </row>
    <row r="1524" customFormat="false" ht="13" hidden="false" customHeight="false" outlineLevel="0" collapsed="false">
      <c r="C1524" s="912" t="s">
        <v>702</v>
      </c>
      <c r="D1524" s="913" t="s">
        <v>2136</v>
      </c>
    </row>
    <row r="1525" customFormat="false" ht="13" hidden="false" customHeight="false" outlineLevel="0" collapsed="false">
      <c r="C1525" s="912" t="s">
        <v>702</v>
      </c>
      <c r="D1525" s="913" t="s">
        <v>2137</v>
      </c>
    </row>
    <row r="1526" customFormat="false" ht="13" hidden="false" customHeight="false" outlineLevel="0" collapsed="false">
      <c r="C1526" s="912" t="s">
        <v>702</v>
      </c>
      <c r="D1526" s="913" t="s">
        <v>2138</v>
      </c>
    </row>
    <row r="1527" customFormat="false" ht="13" hidden="false" customHeight="false" outlineLevel="0" collapsed="false">
      <c r="C1527" s="912" t="s">
        <v>702</v>
      </c>
      <c r="D1527" s="913" t="s">
        <v>1191</v>
      </c>
    </row>
    <row r="1528" customFormat="false" ht="13" hidden="false" customHeight="false" outlineLevel="0" collapsed="false">
      <c r="C1528" s="912" t="s">
        <v>702</v>
      </c>
      <c r="D1528" s="913" t="s">
        <v>2139</v>
      </c>
    </row>
    <row r="1529" customFormat="false" ht="13" hidden="false" customHeight="false" outlineLevel="0" collapsed="false">
      <c r="C1529" s="912" t="s">
        <v>702</v>
      </c>
      <c r="D1529" s="913" t="s">
        <v>2140</v>
      </c>
    </row>
    <row r="1530" customFormat="false" ht="13" hidden="false" customHeight="false" outlineLevel="0" collapsed="false">
      <c r="C1530" s="912" t="s">
        <v>702</v>
      </c>
      <c r="D1530" s="913" t="s">
        <v>2141</v>
      </c>
    </row>
    <row r="1531" customFormat="false" ht="13" hidden="false" customHeight="false" outlineLevel="0" collapsed="false">
      <c r="C1531" s="912" t="s">
        <v>702</v>
      </c>
      <c r="D1531" s="913" t="s">
        <v>2142</v>
      </c>
    </row>
    <row r="1532" customFormat="false" ht="13" hidden="false" customHeight="false" outlineLevel="0" collapsed="false">
      <c r="C1532" s="912" t="s">
        <v>702</v>
      </c>
      <c r="D1532" s="913" t="s">
        <v>2143</v>
      </c>
    </row>
    <row r="1533" customFormat="false" ht="13" hidden="false" customHeight="false" outlineLevel="0" collapsed="false">
      <c r="C1533" s="912" t="s">
        <v>702</v>
      </c>
      <c r="D1533" s="913" t="s">
        <v>2144</v>
      </c>
    </row>
    <row r="1534" customFormat="false" ht="13" hidden="false" customHeight="false" outlineLevel="0" collapsed="false">
      <c r="C1534" s="912" t="s">
        <v>702</v>
      </c>
      <c r="D1534" s="913" t="s">
        <v>2145</v>
      </c>
    </row>
    <row r="1535" customFormat="false" ht="13" hidden="false" customHeight="false" outlineLevel="0" collapsed="false">
      <c r="C1535" s="912" t="s">
        <v>702</v>
      </c>
      <c r="D1535" s="913" t="s">
        <v>2146</v>
      </c>
    </row>
    <row r="1536" customFormat="false" ht="13" hidden="false" customHeight="false" outlineLevel="0" collapsed="false">
      <c r="C1536" s="912" t="s">
        <v>706</v>
      </c>
      <c r="D1536" s="913" t="s">
        <v>2147</v>
      </c>
    </row>
    <row r="1537" customFormat="false" ht="13" hidden="false" customHeight="false" outlineLevel="0" collapsed="false">
      <c r="C1537" s="912" t="s">
        <v>706</v>
      </c>
      <c r="D1537" s="913" t="s">
        <v>2148</v>
      </c>
    </row>
    <row r="1538" customFormat="false" ht="13" hidden="false" customHeight="false" outlineLevel="0" collapsed="false">
      <c r="C1538" s="912" t="s">
        <v>706</v>
      </c>
      <c r="D1538" s="913" t="s">
        <v>2149</v>
      </c>
    </row>
    <row r="1539" customFormat="false" ht="13" hidden="false" customHeight="false" outlineLevel="0" collapsed="false">
      <c r="C1539" s="912" t="s">
        <v>706</v>
      </c>
      <c r="D1539" s="913" t="s">
        <v>2150</v>
      </c>
    </row>
    <row r="1540" customFormat="false" ht="13" hidden="false" customHeight="false" outlineLevel="0" collapsed="false">
      <c r="C1540" s="912" t="s">
        <v>706</v>
      </c>
      <c r="D1540" s="913" t="s">
        <v>2151</v>
      </c>
    </row>
    <row r="1541" customFormat="false" ht="13" hidden="false" customHeight="false" outlineLevel="0" collapsed="false">
      <c r="C1541" s="912" t="s">
        <v>706</v>
      </c>
      <c r="D1541" s="913" t="s">
        <v>2152</v>
      </c>
    </row>
    <row r="1542" customFormat="false" ht="13" hidden="false" customHeight="false" outlineLevel="0" collapsed="false">
      <c r="C1542" s="912" t="s">
        <v>706</v>
      </c>
      <c r="D1542" s="913" t="s">
        <v>2153</v>
      </c>
    </row>
    <row r="1543" customFormat="false" ht="13" hidden="false" customHeight="false" outlineLevel="0" collapsed="false">
      <c r="C1543" s="912" t="s">
        <v>706</v>
      </c>
      <c r="D1543" s="913" t="s">
        <v>2154</v>
      </c>
    </row>
    <row r="1544" customFormat="false" ht="13" hidden="false" customHeight="false" outlineLevel="0" collapsed="false">
      <c r="C1544" s="912" t="s">
        <v>706</v>
      </c>
      <c r="D1544" s="913" t="s">
        <v>2155</v>
      </c>
    </row>
    <row r="1545" customFormat="false" ht="13" hidden="false" customHeight="false" outlineLevel="0" collapsed="false">
      <c r="C1545" s="912" t="s">
        <v>706</v>
      </c>
      <c r="D1545" s="913" t="s">
        <v>2156</v>
      </c>
    </row>
    <row r="1546" customFormat="false" ht="13" hidden="false" customHeight="false" outlineLevel="0" collapsed="false">
      <c r="C1546" s="912" t="s">
        <v>706</v>
      </c>
      <c r="D1546" s="913" t="s">
        <v>2157</v>
      </c>
    </row>
    <row r="1547" customFormat="false" ht="13" hidden="false" customHeight="false" outlineLevel="0" collapsed="false">
      <c r="C1547" s="912" t="s">
        <v>706</v>
      </c>
      <c r="D1547" s="913" t="s">
        <v>2158</v>
      </c>
    </row>
    <row r="1548" customFormat="false" ht="13" hidden="false" customHeight="false" outlineLevel="0" collapsed="false">
      <c r="C1548" s="912" t="s">
        <v>706</v>
      </c>
      <c r="D1548" s="913" t="s">
        <v>2159</v>
      </c>
    </row>
    <row r="1549" customFormat="false" ht="13" hidden="false" customHeight="false" outlineLevel="0" collapsed="false">
      <c r="C1549" s="912" t="s">
        <v>706</v>
      </c>
      <c r="D1549" s="913" t="s">
        <v>2160</v>
      </c>
    </row>
    <row r="1550" customFormat="false" ht="13" hidden="false" customHeight="false" outlineLevel="0" collapsed="false">
      <c r="C1550" s="912" t="s">
        <v>706</v>
      </c>
      <c r="D1550" s="913" t="s">
        <v>2161</v>
      </c>
    </row>
    <row r="1551" customFormat="false" ht="13" hidden="false" customHeight="false" outlineLevel="0" collapsed="false">
      <c r="C1551" s="912" t="s">
        <v>706</v>
      </c>
      <c r="D1551" s="913" t="s">
        <v>2162</v>
      </c>
    </row>
    <row r="1552" customFormat="false" ht="13" hidden="false" customHeight="false" outlineLevel="0" collapsed="false">
      <c r="C1552" s="912" t="s">
        <v>706</v>
      </c>
      <c r="D1552" s="913" t="s">
        <v>2163</v>
      </c>
    </row>
    <row r="1553" customFormat="false" ht="13" hidden="false" customHeight="false" outlineLevel="0" collapsed="false">
      <c r="C1553" s="912" t="s">
        <v>706</v>
      </c>
      <c r="D1553" s="913" t="s">
        <v>2164</v>
      </c>
    </row>
    <row r="1554" customFormat="false" ht="13" hidden="false" customHeight="false" outlineLevel="0" collapsed="false">
      <c r="C1554" s="912" t="s">
        <v>706</v>
      </c>
      <c r="D1554" s="913" t="s">
        <v>2165</v>
      </c>
    </row>
    <row r="1555" customFormat="false" ht="13" hidden="false" customHeight="false" outlineLevel="0" collapsed="false">
      <c r="C1555" s="912" t="s">
        <v>706</v>
      </c>
      <c r="D1555" s="913" t="s">
        <v>2166</v>
      </c>
    </row>
    <row r="1556" customFormat="false" ht="13" hidden="false" customHeight="false" outlineLevel="0" collapsed="false">
      <c r="C1556" s="912" t="s">
        <v>711</v>
      </c>
      <c r="D1556" s="913" t="s">
        <v>1488</v>
      </c>
    </row>
    <row r="1557" customFormat="false" ht="13" hidden="false" customHeight="false" outlineLevel="0" collapsed="false">
      <c r="C1557" s="912" t="s">
        <v>711</v>
      </c>
      <c r="D1557" s="913" t="s">
        <v>2167</v>
      </c>
    </row>
    <row r="1558" customFormat="false" ht="13" hidden="false" customHeight="false" outlineLevel="0" collapsed="false">
      <c r="C1558" s="912" t="s">
        <v>711</v>
      </c>
      <c r="D1558" s="913" t="s">
        <v>2168</v>
      </c>
    </row>
    <row r="1559" customFormat="false" ht="13" hidden="false" customHeight="false" outlineLevel="0" collapsed="false">
      <c r="C1559" s="912" t="s">
        <v>711</v>
      </c>
      <c r="D1559" s="913" t="s">
        <v>2169</v>
      </c>
    </row>
    <row r="1560" customFormat="false" ht="13" hidden="false" customHeight="false" outlineLevel="0" collapsed="false">
      <c r="C1560" s="912" t="s">
        <v>711</v>
      </c>
      <c r="D1560" s="913" t="s">
        <v>2170</v>
      </c>
    </row>
    <row r="1561" customFormat="false" ht="13" hidden="false" customHeight="false" outlineLevel="0" collapsed="false">
      <c r="C1561" s="912" t="s">
        <v>711</v>
      </c>
      <c r="D1561" s="913" t="s">
        <v>2171</v>
      </c>
    </row>
    <row r="1562" customFormat="false" ht="13" hidden="false" customHeight="false" outlineLevel="0" collapsed="false">
      <c r="C1562" s="912" t="s">
        <v>711</v>
      </c>
      <c r="D1562" s="913" t="s">
        <v>2172</v>
      </c>
    </row>
    <row r="1563" customFormat="false" ht="13" hidden="false" customHeight="false" outlineLevel="0" collapsed="false">
      <c r="C1563" s="912" t="s">
        <v>711</v>
      </c>
      <c r="D1563" s="913" t="s">
        <v>2173</v>
      </c>
    </row>
    <row r="1564" customFormat="false" ht="13" hidden="false" customHeight="false" outlineLevel="0" collapsed="false">
      <c r="C1564" s="912" t="s">
        <v>711</v>
      </c>
      <c r="D1564" s="913" t="s">
        <v>2174</v>
      </c>
    </row>
    <row r="1565" customFormat="false" ht="13" hidden="false" customHeight="false" outlineLevel="0" collapsed="false">
      <c r="C1565" s="912" t="s">
        <v>711</v>
      </c>
      <c r="D1565" s="913" t="s">
        <v>2175</v>
      </c>
    </row>
    <row r="1566" customFormat="false" ht="13" hidden="false" customHeight="false" outlineLevel="0" collapsed="false">
      <c r="C1566" s="912" t="s">
        <v>711</v>
      </c>
      <c r="D1566" s="913" t="s">
        <v>2176</v>
      </c>
    </row>
    <row r="1567" customFormat="false" ht="13" hidden="false" customHeight="false" outlineLevel="0" collapsed="false">
      <c r="C1567" s="912" t="s">
        <v>711</v>
      </c>
      <c r="D1567" s="913" t="s">
        <v>2177</v>
      </c>
    </row>
    <row r="1568" customFormat="false" ht="13" hidden="false" customHeight="false" outlineLevel="0" collapsed="false">
      <c r="C1568" s="912" t="s">
        <v>711</v>
      </c>
      <c r="D1568" s="913" t="s">
        <v>2178</v>
      </c>
    </row>
    <row r="1569" customFormat="false" ht="13" hidden="false" customHeight="false" outlineLevel="0" collapsed="false">
      <c r="C1569" s="912" t="s">
        <v>711</v>
      </c>
      <c r="D1569" s="913" t="s">
        <v>2179</v>
      </c>
    </row>
    <row r="1570" customFormat="false" ht="13" hidden="false" customHeight="false" outlineLevel="0" collapsed="false">
      <c r="C1570" s="912" t="s">
        <v>711</v>
      </c>
      <c r="D1570" s="913" t="s">
        <v>2180</v>
      </c>
    </row>
    <row r="1571" customFormat="false" ht="13" hidden="false" customHeight="false" outlineLevel="0" collapsed="false">
      <c r="C1571" s="912" t="s">
        <v>711</v>
      </c>
      <c r="D1571" s="913" t="s">
        <v>2181</v>
      </c>
    </row>
    <row r="1572" customFormat="false" ht="13" hidden="false" customHeight="false" outlineLevel="0" collapsed="false">
      <c r="C1572" s="912" t="s">
        <v>711</v>
      </c>
      <c r="D1572" s="913" t="s">
        <v>2182</v>
      </c>
    </row>
    <row r="1573" customFormat="false" ht="13" hidden="false" customHeight="false" outlineLevel="0" collapsed="false">
      <c r="C1573" s="912" t="s">
        <v>711</v>
      </c>
      <c r="D1573" s="913" t="s">
        <v>2183</v>
      </c>
    </row>
    <row r="1574" customFormat="false" ht="13" hidden="false" customHeight="false" outlineLevel="0" collapsed="false">
      <c r="C1574" s="912" t="s">
        <v>711</v>
      </c>
      <c r="D1574" s="913" t="s">
        <v>2184</v>
      </c>
    </row>
    <row r="1575" customFormat="false" ht="13" hidden="false" customHeight="false" outlineLevel="0" collapsed="false">
      <c r="C1575" s="912" t="s">
        <v>711</v>
      </c>
      <c r="D1575" s="913" t="s">
        <v>2185</v>
      </c>
    </row>
    <row r="1576" customFormat="false" ht="13" hidden="false" customHeight="false" outlineLevel="0" collapsed="false">
      <c r="C1576" s="912" t="s">
        <v>711</v>
      </c>
      <c r="D1576" s="913" t="s">
        <v>2186</v>
      </c>
    </row>
    <row r="1577" customFormat="false" ht="13" hidden="false" customHeight="false" outlineLevel="0" collapsed="false">
      <c r="C1577" s="912" t="s">
        <v>715</v>
      </c>
      <c r="D1577" s="913" t="s">
        <v>2187</v>
      </c>
    </row>
    <row r="1578" customFormat="false" ht="13" hidden="false" customHeight="false" outlineLevel="0" collapsed="false">
      <c r="C1578" s="912" t="s">
        <v>715</v>
      </c>
      <c r="D1578" s="913" t="s">
        <v>2188</v>
      </c>
    </row>
    <row r="1579" customFormat="false" ht="13" hidden="false" customHeight="false" outlineLevel="0" collapsed="false">
      <c r="C1579" s="912" t="s">
        <v>715</v>
      </c>
      <c r="D1579" s="913" t="s">
        <v>2189</v>
      </c>
    </row>
    <row r="1580" customFormat="false" ht="13" hidden="false" customHeight="false" outlineLevel="0" collapsed="false">
      <c r="C1580" s="912" t="s">
        <v>715</v>
      </c>
      <c r="D1580" s="913" t="s">
        <v>2190</v>
      </c>
    </row>
    <row r="1581" customFormat="false" ht="13" hidden="false" customHeight="false" outlineLevel="0" collapsed="false">
      <c r="C1581" s="912" t="s">
        <v>715</v>
      </c>
      <c r="D1581" s="913" t="s">
        <v>2191</v>
      </c>
    </row>
    <row r="1582" customFormat="false" ht="13" hidden="false" customHeight="false" outlineLevel="0" collapsed="false">
      <c r="C1582" s="912" t="s">
        <v>715</v>
      </c>
      <c r="D1582" s="913" t="s">
        <v>2192</v>
      </c>
    </row>
    <row r="1583" customFormat="false" ht="13" hidden="false" customHeight="false" outlineLevel="0" collapsed="false">
      <c r="C1583" s="912" t="s">
        <v>715</v>
      </c>
      <c r="D1583" s="913" t="s">
        <v>2193</v>
      </c>
    </row>
    <row r="1584" customFormat="false" ht="13" hidden="false" customHeight="false" outlineLevel="0" collapsed="false">
      <c r="C1584" s="912" t="s">
        <v>715</v>
      </c>
      <c r="D1584" s="913" t="s">
        <v>2194</v>
      </c>
    </row>
    <row r="1585" customFormat="false" ht="13" hidden="false" customHeight="false" outlineLevel="0" collapsed="false">
      <c r="C1585" s="912" t="s">
        <v>715</v>
      </c>
      <c r="D1585" s="913" t="s">
        <v>2195</v>
      </c>
    </row>
    <row r="1586" customFormat="false" ht="13" hidden="false" customHeight="false" outlineLevel="0" collapsed="false">
      <c r="C1586" s="912" t="s">
        <v>715</v>
      </c>
      <c r="D1586" s="913" t="s">
        <v>2196</v>
      </c>
    </row>
    <row r="1587" customFormat="false" ht="13" hidden="false" customHeight="false" outlineLevel="0" collapsed="false">
      <c r="C1587" s="912" t="s">
        <v>715</v>
      </c>
      <c r="D1587" s="913" t="s">
        <v>2197</v>
      </c>
    </row>
    <row r="1588" customFormat="false" ht="13" hidden="false" customHeight="false" outlineLevel="0" collapsed="false">
      <c r="C1588" s="912" t="s">
        <v>715</v>
      </c>
      <c r="D1588" s="913" t="s">
        <v>2198</v>
      </c>
    </row>
    <row r="1589" customFormat="false" ht="13" hidden="false" customHeight="false" outlineLevel="0" collapsed="false">
      <c r="C1589" s="912" t="s">
        <v>715</v>
      </c>
      <c r="D1589" s="913" t="s">
        <v>2199</v>
      </c>
    </row>
    <row r="1590" customFormat="false" ht="13" hidden="false" customHeight="false" outlineLevel="0" collapsed="false">
      <c r="C1590" s="912" t="s">
        <v>715</v>
      </c>
      <c r="D1590" s="913" t="s">
        <v>2200</v>
      </c>
    </row>
    <row r="1591" customFormat="false" ht="13" hidden="false" customHeight="false" outlineLevel="0" collapsed="false">
      <c r="C1591" s="912" t="s">
        <v>715</v>
      </c>
      <c r="D1591" s="913" t="s">
        <v>1217</v>
      </c>
    </row>
    <row r="1592" customFormat="false" ht="13" hidden="false" customHeight="false" outlineLevel="0" collapsed="false">
      <c r="C1592" s="912" t="s">
        <v>715</v>
      </c>
      <c r="D1592" s="913" t="s">
        <v>2201</v>
      </c>
    </row>
    <row r="1593" customFormat="false" ht="13" hidden="false" customHeight="false" outlineLevel="0" collapsed="false">
      <c r="C1593" s="912" t="s">
        <v>715</v>
      </c>
      <c r="D1593" s="913" t="s">
        <v>2202</v>
      </c>
    </row>
    <row r="1594" customFormat="false" ht="13" hidden="false" customHeight="false" outlineLevel="0" collapsed="false">
      <c r="C1594" s="912" t="s">
        <v>715</v>
      </c>
      <c r="D1594" s="913" t="s">
        <v>2203</v>
      </c>
    </row>
    <row r="1595" customFormat="false" ht="13" hidden="false" customHeight="false" outlineLevel="0" collapsed="false">
      <c r="C1595" s="912" t="s">
        <v>715</v>
      </c>
      <c r="D1595" s="913" t="s">
        <v>2204</v>
      </c>
    </row>
    <row r="1596" customFormat="false" ht="13" hidden="false" customHeight="false" outlineLevel="0" collapsed="false">
      <c r="C1596" s="912" t="s">
        <v>715</v>
      </c>
      <c r="D1596" s="913" t="s">
        <v>2205</v>
      </c>
    </row>
    <row r="1597" customFormat="false" ht="13" hidden="false" customHeight="false" outlineLevel="0" collapsed="false">
      <c r="C1597" s="912" t="s">
        <v>715</v>
      </c>
      <c r="D1597" s="913" t="s">
        <v>2206</v>
      </c>
    </row>
    <row r="1598" customFormat="false" ht="13" hidden="false" customHeight="false" outlineLevel="0" collapsed="false">
      <c r="C1598" s="912" t="s">
        <v>715</v>
      </c>
      <c r="D1598" s="913" t="s">
        <v>2207</v>
      </c>
    </row>
    <row r="1599" customFormat="false" ht="13" hidden="false" customHeight="false" outlineLevel="0" collapsed="false">
      <c r="C1599" s="912" t="s">
        <v>715</v>
      </c>
      <c r="D1599" s="913" t="s">
        <v>1331</v>
      </c>
    </row>
    <row r="1600" customFormat="false" ht="13" hidden="false" customHeight="false" outlineLevel="0" collapsed="false">
      <c r="C1600" s="912" t="s">
        <v>715</v>
      </c>
      <c r="D1600" s="913" t="s">
        <v>2208</v>
      </c>
    </row>
    <row r="1601" customFormat="false" ht="13" hidden="false" customHeight="false" outlineLevel="0" collapsed="false">
      <c r="C1601" s="912" t="s">
        <v>715</v>
      </c>
      <c r="D1601" s="913" t="s">
        <v>1727</v>
      </c>
    </row>
    <row r="1602" customFormat="false" ht="13" hidden="false" customHeight="false" outlineLevel="0" collapsed="false">
      <c r="C1602" s="912" t="s">
        <v>715</v>
      </c>
      <c r="D1602" s="913" t="s">
        <v>2209</v>
      </c>
    </row>
    <row r="1603" customFormat="false" ht="13" hidden="false" customHeight="false" outlineLevel="0" collapsed="false">
      <c r="C1603" s="912" t="s">
        <v>715</v>
      </c>
      <c r="D1603" s="913" t="s">
        <v>2210</v>
      </c>
    </row>
    <row r="1604" customFormat="false" ht="13" hidden="false" customHeight="false" outlineLevel="0" collapsed="false">
      <c r="C1604" s="912" t="s">
        <v>715</v>
      </c>
      <c r="D1604" s="913" t="s">
        <v>2211</v>
      </c>
    </row>
    <row r="1605" customFormat="false" ht="13" hidden="false" customHeight="false" outlineLevel="0" collapsed="false">
      <c r="C1605" s="912" t="s">
        <v>715</v>
      </c>
      <c r="D1605" s="913" t="s">
        <v>2212</v>
      </c>
    </row>
    <row r="1606" customFormat="false" ht="13" hidden="false" customHeight="false" outlineLevel="0" collapsed="false">
      <c r="C1606" s="912" t="s">
        <v>715</v>
      </c>
      <c r="D1606" s="913" t="s">
        <v>2213</v>
      </c>
    </row>
    <row r="1607" customFormat="false" ht="13" hidden="false" customHeight="false" outlineLevel="0" collapsed="false">
      <c r="C1607" s="912" t="s">
        <v>715</v>
      </c>
      <c r="D1607" s="913" t="s">
        <v>2214</v>
      </c>
    </row>
    <row r="1608" customFormat="false" ht="13" hidden="false" customHeight="false" outlineLevel="0" collapsed="false">
      <c r="C1608" s="912" t="s">
        <v>715</v>
      </c>
      <c r="D1608" s="913" t="s">
        <v>2215</v>
      </c>
    </row>
    <row r="1609" customFormat="false" ht="13" hidden="false" customHeight="false" outlineLevel="0" collapsed="false">
      <c r="C1609" s="912" t="s">
        <v>715</v>
      </c>
      <c r="D1609" s="913" t="s">
        <v>2216</v>
      </c>
    </row>
    <row r="1610" customFormat="false" ht="13" hidden="false" customHeight="false" outlineLevel="0" collapsed="false">
      <c r="C1610" s="912" t="s">
        <v>715</v>
      </c>
      <c r="D1610" s="913" t="s">
        <v>2217</v>
      </c>
    </row>
    <row r="1611" customFormat="false" ht="13" hidden="false" customHeight="false" outlineLevel="0" collapsed="false">
      <c r="C1611" s="912" t="s">
        <v>715</v>
      </c>
      <c r="D1611" s="913" t="s">
        <v>2218</v>
      </c>
    </row>
    <row r="1612" customFormat="false" ht="13" hidden="false" customHeight="false" outlineLevel="0" collapsed="false">
      <c r="C1612" s="912" t="s">
        <v>715</v>
      </c>
      <c r="D1612" s="913" t="s">
        <v>2219</v>
      </c>
    </row>
    <row r="1613" customFormat="false" ht="13" hidden="false" customHeight="false" outlineLevel="0" collapsed="false">
      <c r="C1613" s="912" t="s">
        <v>715</v>
      </c>
      <c r="D1613" s="913" t="s">
        <v>2220</v>
      </c>
    </row>
    <row r="1614" customFormat="false" ht="13" hidden="false" customHeight="false" outlineLevel="0" collapsed="false">
      <c r="C1614" s="912" t="s">
        <v>715</v>
      </c>
      <c r="D1614" s="913" t="s">
        <v>2221</v>
      </c>
    </row>
    <row r="1615" customFormat="false" ht="13" hidden="false" customHeight="false" outlineLevel="0" collapsed="false">
      <c r="C1615" s="912" t="s">
        <v>715</v>
      </c>
      <c r="D1615" s="913" t="s">
        <v>2222</v>
      </c>
    </row>
    <row r="1616" customFormat="false" ht="13" hidden="false" customHeight="false" outlineLevel="0" collapsed="false">
      <c r="C1616" s="912" t="s">
        <v>715</v>
      </c>
      <c r="D1616" s="913" t="s">
        <v>2223</v>
      </c>
    </row>
    <row r="1617" customFormat="false" ht="13" hidden="false" customHeight="false" outlineLevel="0" collapsed="false">
      <c r="C1617" s="912" t="s">
        <v>715</v>
      </c>
      <c r="D1617" s="913" t="s">
        <v>2224</v>
      </c>
    </row>
    <row r="1618" customFormat="false" ht="13" hidden="false" customHeight="false" outlineLevel="0" collapsed="false">
      <c r="C1618" s="912" t="s">
        <v>715</v>
      </c>
      <c r="D1618" s="913" t="s">
        <v>2225</v>
      </c>
    </row>
    <row r="1619" customFormat="false" ht="13" hidden="false" customHeight="false" outlineLevel="0" collapsed="false">
      <c r="C1619" s="912" t="s">
        <v>715</v>
      </c>
      <c r="D1619" s="913" t="s">
        <v>2226</v>
      </c>
    </row>
    <row r="1620" customFormat="false" ht="13" hidden="false" customHeight="false" outlineLevel="0" collapsed="false">
      <c r="C1620" s="912" t="s">
        <v>715</v>
      </c>
      <c r="D1620" s="913" t="s">
        <v>2227</v>
      </c>
    </row>
    <row r="1621" customFormat="false" ht="13" hidden="false" customHeight="false" outlineLevel="0" collapsed="false">
      <c r="C1621" s="912" t="s">
        <v>715</v>
      </c>
      <c r="D1621" s="913" t="s">
        <v>2228</v>
      </c>
    </row>
    <row r="1622" customFormat="false" ht="13" hidden="false" customHeight="false" outlineLevel="0" collapsed="false">
      <c r="C1622" s="912" t="s">
        <v>719</v>
      </c>
      <c r="D1622" s="913" t="s">
        <v>2229</v>
      </c>
    </row>
    <row r="1623" customFormat="false" ht="13" hidden="false" customHeight="false" outlineLevel="0" collapsed="false">
      <c r="C1623" s="912" t="s">
        <v>719</v>
      </c>
      <c r="D1623" s="913" t="s">
        <v>2230</v>
      </c>
    </row>
    <row r="1624" customFormat="false" ht="13" hidden="false" customHeight="false" outlineLevel="0" collapsed="false">
      <c r="C1624" s="912" t="s">
        <v>719</v>
      </c>
      <c r="D1624" s="913" t="s">
        <v>2231</v>
      </c>
    </row>
    <row r="1625" customFormat="false" ht="13" hidden="false" customHeight="false" outlineLevel="0" collapsed="false">
      <c r="C1625" s="912" t="s">
        <v>719</v>
      </c>
      <c r="D1625" s="913" t="s">
        <v>2232</v>
      </c>
    </row>
    <row r="1626" customFormat="false" ht="13" hidden="false" customHeight="false" outlineLevel="0" collapsed="false">
      <c r="C1626" s="912" t="s">
        <v>719</v>
      </c>
      <c r="D1626" s="913" t="s">
        <v>2233</v>
      </c>
    </row>
    <row r="1627" customFormat="false" ht="13" hidden="false" customHeight="false" outlineLevel="0" collapsed="false">
      <c r="C1627" s="912" t="s">
        <v>719</v>
      </c>
      <c r="D1627" s="913" t="s">
        <v>2234</v>
      </c>
    </row>
    <row r="1628" customFormat="false" ht="13" hidden="false" customHeight="false" outlineLevel="0" collapsed="false">
      <c r="C1628" s="912" t="s">
        <v>719</v>
      </c>
      <c r="D1628" s="913" t="s">
        <v>2235</v>
      </c>
    </row>
    <row r="1629" customFormat="false" ht="13" hidden="false" customHeight="false" outlineLevel="0" collapsed="false">
      <c r="C1629" s="912" t="s">
        <v>719</v>
      </c>
      <c r="D1629" s="913" t="s">
        <v>2236</v>
      </c>
    </row>
    <row r="1630" customFormat="false" ht="13" hidden="false" customHeight="false" outlineLevel="0" collapsed="false">
      <c r="C1630" s="912" t="s">
        <v>719</v>
      </c>
      <c r="D1630" s="913" t="s">
        <v>2237</v>
      </c>
    </row>
    <row r="1631" customFormat="false" ht="13" hidden="false" customHeight="false" outlineLevel="0" collapsed="false">
      <c r="C1631" s="912" t="s">
        <v>719</v>
      </c>
      <c r="D1631" s="913" t="s">
        <v>2238</v>
      </c>
    </row>
    <row r="1632" customFormat="false" ht="13" hidden="false" customHeight="false" outlineLevel="0" collapsed="false">
      <c r="C1632" s="912" t="s">
        <v>719</v>
      </c>
      <c r="D1632" s="913" t="s">
        <v>2239</v>
      </c>
    </row>
    <row r="1633" customFormat="false" ht="13" hidden="false" customHeight="false" outlineLevel="0" collapsed="false">
      <c r="C1633" s="912" t="s">
        <v>719</v>
      </c>
      <c r="D1633" s="913" t="s">
        <v>2240</v>
      </c>
    </row>
    <row r="1634" customFormat="false" ht="13" hidden="false" customHeight="false" outlineLevel="0" collapsed="false">
      <c r="C1634" s="912" t="s">
        <v>719</v>
      </c>
      <c r="D1634" s="913" t="s">
        <v>2241</v>
      </c>
    </row>
    <row r="1635" customFormat="false" ht="13" hidden="false" customHeight="false" outlineLevel="0" collapsed="false">
      <c r="C1635" s="912" t="s">
        <v>719</v>
      </c>
      <c r="D1635" s="913" t="s">
        <v>2242</v>
      </c>
    </row>
    <row r="1636" customFormat="false" ht="13" hidden="false" customHeight="false" outlineLevel="0" collapsed="false">
      <c r="C1636" s="912" t="s">
        <v>719</v>
      </c>
      <c r="D1636" s="913" t="s">
        <v>2243</v>
      </c>
    </row>
    <row r="1637" customFormat="false" ht="13" hidden="false" customHeight="false" outlineLevel="0" collapsed="false">
      <c r="C1637" s="912" t="s">
        <v>719</v>
      </c>
      <c r="D1637" s="913" t="s">
        <v>2244</v>
      </c>
    </row>
    <row r="1638" customFormat="false" ht="13" hidden="false" customHeight="false" outlineLevel="0" collapsed="false">
      <c r="C1638" s="912" t="s">
        <v>719</v>
      </c>
      <c r="D1638" s="913" t="s">
        <v>2245</v>
      </c>
    </row>
    <row r="1639" customFormat="false" ht="13" hidden="false" customHeight="false" outlineLevel="0" collapsed="false">
      <c r="C1639" s="912" t="s">
        <v>719</v>
      </c>
      <c r="D1639" s="913" t="s">
        <v>2246</v>
      </c>
    </row>
    <row r="1640" customFormat="false" ht="13" hidden="false" customHeight="false" outlineLevel="0" collapsed="false">
      <c r="C1640" s="912" t="s">
        <v>722</v>
      </c>
      <c r="D1640" s="913" t="s">
        <v>2247</v>
      </c>
    </row>
    <row r="1641" customFormat="false" ht="13" hidden="false" customHeight="false" outlineLevel="0" collapsed="false">
      <c r="C1641" s="912" t="s">
        <v>722</v>
      </c>
      <c r="D1641" s="913" t="s">
        <v>2248</v>
      </c>
    </row>
    <row r="1642" customFormat="false" ht="13" hidden="false" customHeight="false" outlineLevel="0" collapsed="false">
      <c r="C1642" s="912" t="s">
        <v>722</v>
      </c>
      <c r="D1642" s="913" t="s">
        <v>2249</v>
      </c>
    </row>
    <row r="1643" customFormat="false" ht="13" hidden="false" customHeight="false" outlineLevel="0" collapsed="false">
      <c r="C1643" s="912" t="s">
        <v>722</v>
      </c>
      <c r="D1643" s="913" t="s">
        <v>2250</v>
      </c>
    </row>
    <row r="1644" customFormat="false" ht="13" hidden="false" customHeight="false" outlineLevel="0" collapsed="false">
      <c r="C1644" s="912" t="s">
        <v>722</v>
      </c>
      <c r="D1644" s="913" t="s">
        <v>2251</v>
      </c>
    </row>
    <row r="1645" customFormat="false" ht="13" hidden="false" customHeight="false" outlineLevel="0" collapsed="false">
      <c r="C1645" s="912" t="s">
        <v>722</v>
      </c>
      <c r="D1645" s="913" t="s">
        <v>2252</v>
      </c>
    </row>
    <row r="1646" customFormat="false" ht="13" hidden="false" customHeight="false" outlineLevel="0" collapsed="false">
      <c r="C1646" s="912" t="s">
        <v>722</v>
      </c>
      <c r="D1646" s="913" t="s">
        <v>2253</v>
      </c>
    </row>
    <row r="1647" customFormat="false" ht="13" hidden="false" customHeight="false" outlineLevel="0" collapsed="false">
      <c r="C1647" s="912" t="s">
        <v>722</v>
      </c>
      <c r="D1647" s="913" t="s">
        <v>2254</v>
      </c>
    </row>
    <row r="1648" customFormat="false" ht="13" hidden="false" customHeight="false" outlineLevel="0" collapsed="false">
      <c r="C1648" s="912" t="s">
        <v>722</v>
      </c>
      <c r="D1648" s="913" t="s">
        <v>2255</v>
      </c>
    </row>
    <row r="1649" customFormat="false" ht="13" hidden="false" customHeight="false" outlineLevel="0" collapsed="false">
      <c r="C1649" s="912" t="s">
        <v>722</v>
      </c>
      <c r="D1649" s="913" t="s">
        <v>2256</v>
      </c>
    </row>
    <row r="1650" customFormat="false" ht="13" hidden="false" customHeight="false" outlineLevel="0" collapsed="false">
      <c r="C1650" s="912" t="s">
        <v>722</v>
      </c>
      <c r="D1650" s="913" t="s">
        <v>2257</v>
      </c>
    </row>
    <row r="1651" customFormat="false" ht="13" hidden="false" customHeight="false" outlineLevel="0" collapsed="false">
      <c r="C1651" s="912" t="s">
        <v>722</v>
      </c>
      <c r="D1651" s="913" t="s">
        <v>2258</v>
      </c>
    </row>
    <row r="1652" customFormat="false" ht="13" hidden="false" customHeight="false" outlineLevel="0" collapsed="false">
      <c r="C1652" s="912" t="s">
        <v>722</v>
      </c>
      <c r="D1652" s="913" t="s">
        <v>2259</v>
      </c>
    </row>
    <row r="1653" customFormat="false" ht="13" hidden="false" customHeight="false" outlineLevel="0" collapsed="false">
      <c r="C1653" s="912" t="s">
        <v>722</v>
      </c>
      <c r="D1653" s="913" t="s">
        <v>2260</v>
      </c>
    </row>
    <row r="1654" customFormat="false" ht="13" hidden="false" customHeight="false" outlineLevel="0" collapsed="false">
      <c r="C1654" s="912" t="s">
        <v>722</v>
      </c>
      <c r="D1654" s="913" t="s">
        <v>2261</v>
      </c>
    </row>
    <row r="1655" customFormat="false" ht="13" hidden="false" customHeight="false" outlineLevel="0" collapsed="false">
      <c r="C1655" s="912" t="s">
        <v>722</v>
      </c>
      <c r="D1655" s="913" t="s">
        <v>2262</v>
      </c>
    </row>
    <row r="1656" customFormat="false" ht="13" hidden="false" customHeight="false" outlineLevel="0" collapsed="false">
      <c r="C1656" s="912" t="s">
        <v>722</v>
      </c>
      <c r="D1656" s="913" t="s">
        <v>2263</v>
      </c>
    </row>
    <row r="1657" customFormat="false" ht="13" hidden="false" customHeight="false" outlineLevel="0" collapsed="false">
      <c r="C1657" s="912" t="s">
        <v>722</v>
      </c>
      <c r="D1657" s="913" t="s">
        <v>2264</v>
      </c>
    </row>
    <row r="1658" customFormat="false" ht="13" hidden="false" customHeight="false" outlineLevel="0" collapsed="false">
      <c r="C1658" s="912" t="s">
        <v>722</v>
      </c>
      <c r="D1658" s="913" t="s">
        <v>2265</v>
      </c>
    </row>
    <row r="1659" customFormat="false" ht="13" hidden="false" customHeight="false" outlineLevel="0" collapsed="false">
      <c r="C1659" s="912" t="s">
        <v>722</v>
      </c>
      <c r="D1659" s="913" t="s">
        <v>2266</v>
      </c>
    </row>
    <row r="1660" customFormat="false" ht="13" hidden="false" customHeight="false" outlineLevel="0" collapsed="false">
      <c r="C1660" s="912" t="s">
        <v>722</v>
      </c>
      <c r="D1660" s="913" t="s">
        <v>2267</v>
      </c>
    </row>
    <row r="1661" customFormat="false" ht="13" hidden="false" customHeight="false" outlineLevel="0" collapsed="false">
      <c r="C1661" s="912" t="s">
        <v>722</v>
      </c>
      <c r="D1661" s="913" t="s">
        <v>2268</v>
      </c>
    </row>
    <row r="1662" customFormat="false" ht="13" hidden="false" customHeight="false" outlineLevel="0" collapsed="false">
      <c r="C1662" s="912" t="s">
        <v>722</v>
      </c>
      <c r="D1662" s="913" t="s">
        <v>1267</v>
      </c>
    </row>
    <row r="1663" customFormat="false" ht="13" hidden="false" customHeight="false" outlineLevel="0" collapsed="false">
      <c r="C1663" s="912" t="s">
        <v>722</v>
      </c>
      <c r="D1663" s="913" t="s">
        <v>2269</v>
      </c>
    </row>
    <row r="1664" customFormat="false" ht="13" hidden="false" customHeight="false" outlineLevel="0" collapsed="false">
      <c r="C1664" s="912" t="s">
        <v>722</v>
      </c>
      <c r="D1664" s="913" t="s">
        <v>2270</v>
      </c>
    </row>
    <row r="1665" customFormat="false" ht="13" hidden="false" customHeight="false" outlineLevel="0" collapsed="false">
      <c r="C1665" s="912" t="s">
        <v>722</v>
      </c>
      <c r="D1665" s="913" t="s">
        <v>2271</v>
      </c>
    </row>
    <row r="1666" customFormat="false" ht="13" hidden="false" customHeight="false" outlineLevel="0" collapsed="false">
      <c r="C1666" s="912" t="s">
        <v>725</v>
      </c>
      <c r="D1666" s="913" t="s">
        <v>2272</v>
      </c>
    </row>
    <row r="1667" customFormat="false" ht="13" hidden="false" customHeight="false" outlineLevel="0" collapsed="false">
      <c r="C1667" s="912" t="s">
        <v>725</v>
      </c>
      <c r="D1667" s="913" t="s">
        <v>2273</v>
      </c>
    </row>
    <row r="1668" customFormat="false" ht="13" hidden="false" customHeight="false" outlineLevel="0" collapsed="false">
      <c r="C1668" s="912" t="s">
        <v>725</v>
      </c>
      <c r="D1668" s="913" t="s">
        <v>2274</v>
      </c>
    </row>
    <row r="1669" customFormat="false" ht="13" hidden="false" customHeight="false" outlineLevel="0" collapsed="false">
      <c r="C1669" s="912" t="s">
        <v>725</v>
      </c>
      <c r="D1669" s="913" t="s">
        <v>2275</v>
      </c>
    </row>
    <row r="1670" customFormat="false" ht="13" hidden="false" customHeight="false" outlineLevel="0" collapsed="false">
      <c r="C1670" s="912" t="s">
        <v>725</v>
      </c>
      <c r="D1670" s="913" t="s">
        <v>2276</v>
      </c>
    </row>
    <row r="1671" customFormat="false" ht="13" hidden="false" customHeight="false" outlineLevel="0" collapsed="false">
      <c r="C1671" s="912" t="s">
        <v>725</v>
      </c>
      <c r="D1671" s="913" t="s">
        <v>2277</v>
      </c>
    </row>
    <row r="1672" customFormat="false" ht="13" hidden="false" customHeight="false" outlineLevel="0" collapsed="false">
      <c r="C1672" s="912" t="s">
        <v>725</v>
      </c>
      <c r="D1672" s="913" t="s">
        <v>2278</v>
      </c>
    </row>
    <row r="1673" customFormat="false" ht="13" hidden="false" customHeight="false" outlineLevel="0" collapsed="false">
      <c r="C1673" s="912" t="s">
        <v>725</v>
      </c>
      <c r="D1673" s="913" t="s">
        <v>2279</v>
      </c>
    </row>
    <row r="1674" customFormat="false" ht="13" hidden="false" customHeight="false" outlineLevel="0" collapsed="false">
      <c r="C1674" s="912" t="s">
        <v>725</v>
      </c>
      <c r="D1674" s="913" t="s">
        <v>2280</v>
      </c>
    </row>
    <row r="1675" customFormat="false" ht="13" hidden="false" customHeight="false" outlineLevel="0" collapsed="false">
      <c r="C1675" s="912" t="s">
        <v>725</v>
      </c>
      <c r="D1675" s="913" t="s">
        <v>2281</v>
      </c>
    </row>
    <row r="1676" customFormat="false" ht="13" hidden="false" customHeight="false" outlineLevel="0" collapsed="false">
      <c r="C1676" s="912" t="s">
        <v>725</v>
      </c>
      <c r="D1676" s="913" t="s">
        <v>2282</v>
      </c>
    </row>
    <row r="1677" customFormat="false" ht="13" hidden="false" customHeight="false" outlineLevel="0" collapsed="false">
      <c r="C1677" s="912" t="s">
        <v>725</v>
      </c>
      <c r="D1677" s="913" t="s">
        <v>2283</v>
      </c>
    </row>
    <row r="1678" customFormat="false" ht="13" hidden="false" customHeight="false" outlineLevel="0" collapsed="false">
      <c r="C1678" s="912" t="s">
        <v>725</v>
      </c>
      <c r="D1678" s="913" t="s">
        <v>2284</v>
      </c>
    </row>
    <row r="1679" customFormat="false" ht="13" hidden="false" customHeight="false" outlineLevel="0" collapsed="false">
      <c r="C1679" s="912" t="s">
        <v>725</v>
      </c>
      <c r="D1679" s="913" t="s">
        <v>2285</v>
      </c>
    </row>
    <row r="1680" customFormat="false" ht="13" hidden="false" customHeight="false" outlineLevel="0" collapsed="false">
      <c r="C1680" s="912" t="s">
        <v>725</v>
      </c>
      <c r="D1680" s="913" t="s">
        <v>2286</v>
      </c>
    </row>
    <row r="1681" customFormat="false" ht="13" hidden="false" customHeight="false" outlineLevel="0" collapsed="false">
      <c r="C1681" s="912" t="s">
        <v>725</v>
      </c>
      <c r="D1681" s="913" t="s">
        <v>2287</v>
      </c>
    </row>
    <row r="1682" customFormat="false" ht="13" hidden="false" customHeight="false" outlineLevel="0" collapsed="false">
      <c r="C1682" s="912" t="s">
        <v>725</v>
      </c>
      <c r="D1682" s="913" t="s">
        <v>2288</v>
      </c>
    </row>
    <row r="1683" customFormat="false" ht="13" hidden="false" customHeight="false" outlineLevel="0" collapsed="false">
      <c r="C1683" s="912" t="s">
        <v>725</v>
      </c>
      <c r="D1683" s="913" t="s">
        <v>2289</v>
      </c>
    </row>
    <row r="1684" customFormat="false" ht="13" hidden="false" customHeight="false" outlineLevel="0" collapsed="false">
      <c r="C1684" s="912" t="s">
        <v>725</v>
      </c>
      <c r="D1684" s="913" t="s">
        <v>2290</v>
      </c>
    </row>
    <row r="1685" customFormat="false" ht="13" hidden="false" customHeight="false" outlineLevel="0" collapsed="false">
      <c r="C1685" s="912" t="s">
        <v>725</v>
      </c>
      <c r="D1685" s="913" t="s">
        <v>2291</v>
      </c>
    </row>
    <row r="1686" customFormat="false" ht="13" hidden="false" customHeight="false" outlineLevel="0" collapsed="false">
      <c r="C1686" s="912" t="s">
        <v>725</v>
      </c>
      <c r="D1686" s="913" t="s">
        <v>2292</v>
      </c>
    </row>
    <row r="1687" customFormat="false" ht="13" hidden="false" customHeight="false" outlineLevel="0" collapsed="false">
      <c r="C1687" s="912" t="s">
        <v>725</v>
      </c>
      <c r="D1687" s="913" t="s">
        <v>2293</v>
      </c>
    </row>
    <row r="1688" customFormat="false" ht="13" hidden="false" customHeight="false" outlineLevel="0" collapsed="false">
      <c r="C1688" s="912" t="s">
        <v>725</v>
      </c>
      <c r="D1688" s="913" t="s">
        <v>2294</v>
      </c>
    </row>
    <row r="1689" customFormat="false" ht="13" hidden="false" customHeight="false" outlineLevel="0" collapsed="false">
      <c r="C1689" s="912" t="s">
        <v>725</v>
      </c>
      <c r="D1689" s="913" t="s">
        <v>2295</v>
      </c>
    </row>
    <row r="1690" customFormat="false" ht="13" hidden="false" customHeight="false" outlineLevel="0" collapsed="false">
      <c r="C1690" s="912" t="s">
        <v>725</v>
      </c>
      <c r="D1690" s="913" t="s">
        <v>2296</v>
      </c>
    </row>
    <row r="1691" customFormat="false" ht="13" hidden="false" customHeight="false" outlineLevel="0" collapsed="false">
      <c r="C1691" s="912" t="s">
        <v>725</v>
      </c>
      <c r="D1691" s="913" t="s">
        <v>2297</v>
      </c>
    </row>
    <row r="1692" customFormat="false" ht="13" hidden="false" customHeight="false" outlineLevel="0" collapsed="false">
      <c r="C1692" s="912" t="s">
        <v>725</v>
      </c>
      <c r="D1692" s="913" t="s">
        <v>2298</v>
      </c>
    </row>
    <row r="1693" customFormat="false" ht="13" hidden="false" customHeight="false" outlineLevel="0" collapsed="false">
      <c r="C1693" s="912" t="s">
        <v>725</v>
      </c>
      <c r="D1693" s="913" t="s">
        <v>2299</v>
      </c>
    </row>
    <row r="1694" customFormat="false" ht="13" hidden="false" customHeight="false" outlineLevel="0" collapsed="false">
      <c r="C1694" s="912" t="s">
        <v>725</v>
      </c>
      <c r="D1694" s="913" t="s">
        <v>2300</v>
      </c>
    </row>
    <row r="1695" customFormat="false" ht="13" hidden="false" customHeight="false" outlineLevel="0" collapsed="false">
      <c r="C1695" s="912" t="s">
        <v>725</v>
      </c>
      <c r="D1695" s="913" t="s">
        <v>2301</v>
      </c>
    </row>
    <row r="1696" customFormat="false" ht="13" hidden="false" customHeight="false" outlineLevel="0" collapsed="false">
      <c r="C1696" s="912" t="s">
        <v>725</v>
      </c>
      <c r="D1696" s="913" t="s">
        <v>2302</v>
      </c>
    </row>
    <row r="1697" customFormat="false" ht="13" hidden="false" customHeight="false" outlineLevel="0" collapsed="false">
      <c r="C1697" s="912" t="s">
        <v>725</v>
      </c>
      <c r="D1697" s="913" t="s">
        <v>2303</v>
      </c>
    </row>
    <row r="1698" customFormat="false" ht="13" hidden="false" customHeight="false" outlineLevel="0" collapsed="false">
      <c r="C1698" s="912" t="s">
        <v>725</v>
      </c>
      <c r="D1698" s="913" t="s">
        <v>2304</v>
      </c>
    </row>
    <row r="1699" customFormat="false" ht="13" hidden="false" customHeight="false" outlineLevel="0" collapsed="false">
      <c r="C1699" s="912" t="s">
        <v>725</v>
      </c>
      <c r="D1699" s="913" t="s">
        <v>2305</v>
      </c>
    </row>
    <row r="1700" customFormat="false" ht="13" hidden="false" customHeight="false" outlineLevel="0" collapsed="false">
      <c r="C1700" s="912" t="s">
        <v>725</v>
      </c>
      <c r="D1700" s="913" t="s">
        <v>2306</v>
      </c>
    </row>
    <row r="1701" customFormat="false" ht="13" hidden="false" customHeight="false" outlineLevel="0" collapsed="false">
      <c r="C1701" s="912" t="s">
        <v>725</v>
      </c>
      <c r="D1701" s="913" t="s">
        <v>2307</v>
      </c>
    </row>
    <row r="1702" customFormat="false" ht="13" hidden="false" customHeight="false" outlineLevel="0" collapsed="false">
      <c r="C1702" s="912" t="s">
        <v>725</v>
      </c>
      <c r="D1702" s="913" t="s">
        <v>2308</v>
      </c>
    </row>
    <row r="1703" customFormat="false" ht="13" hidden="false" customHeight="false" outlineLevel="0" collapsed="false">
      <c r="C1703" s="912" t="s">
        <v>725</v>
      </c>
      <c r="D1703" s="913" t="s">
        <v>2309</v>
      </c>
    </row>
    <row r="1704" customFormat="false" ht="13" hidden="false" customHeight="false" outlineLevel="0" collapsed="false">
      <c r="C1704" s="912" t="s">
        <v>725</v>
      </c>
      <c r="D1704" s="913" t="s">
        <v>2310</v>
      </c>
    </row>
    <row r="1705" customFormat="false" ht="13" hidden="false" customHeight="false" outlineLevel="0" collapsed="false">
      <c r="C1705" s="912" t="s">
        <v>725</v>
      </c>
      <c r="D1705" s="913" t="s">
        <v>2311</v>
      </c>
    </row>
    <row r="1706" customFormat="false" ht="13" hidden="false" customHeight="false" outlineLevel="0" collapsed="false">
      <c r="C1706" s="912" t="s">
        <v>725</v>
      </c>
      <c r="D1706" s="913" t="s">
        <v>2312</v>
      </c>
    </row>
    <row r="1707" customFormat="false" ht="13" hidden="false" customHeight="false" outlineLevel="0" collapsed="false">
      <c r="C1707" s="912" t="s">
        <v>725</v>
      </c>
      <c r="D1707" s="913" t="s">
        <v>2313</v>
      </c>
    </row>
    <row r="1708" customFormat="false" ht="13" hidden="false" customHeight="false" outlineLevel="0" collapsed="false">
      <c r="C1708" s="912" t="s">
        <v>725</v>
      </c>
      <c r="D1708" s="913" t="s">
        <v>2314</v>
      </c>
    </row>
    <row r="1709" customFormat="false" ht="13" hidden="false" customHeight="false" outlineLevel="0" collapsed="false">
      <c r="C1709" s="912" t="s">
        <v>728</v>
      </c>
      <c r="D1709" s="913" t="s">
        <v>2315</v>
      </c>
    </row>
    <row r="1710" customFormat="false" ht="13" hidden="false" customHeight="false" outlineLevel="0" collapsed="false">
      <c r="C1710" s="912" t="s">
        <v>728</v>
      </c>
      <c r="D1710" s="913" t="s">
        <v>2316</v>
      </c>
    </row>
    <row r="1711" customFormat="false" ht="13" hidden="false" customHeight="false" outlineLevel="0" collapsed="false">
      <c r="C1711" s="912" t="s">
        <v>728</v>
      </c>
      <c r="D1711" s="913" t="s">
        <v>2317</v>
      </c>
    </row>
    <row r="1712" customFormat="false" ht="13" hidden="false" customHeight="false" outlineLevel="0" collapsed="false">
      <c r="C1712" s="912" t="s">
        <v>728</v>
      </c>
      <c r="D1712" s="913" t="s">
        <v>2318</v>
      </c>
    </row>
    <row r="1713" customFormat="false" ht="13" hidden="false" customHeight="false" outlineLevel="0" collapsed="false">
      <c r="C1713" s="912" t="s">
        <v>728</v>
      </c>
      <c r="D1713" s="913" t="s">
        <v>2319</v>
      </c>
    </row>
    <row r="1714" customFormat="false" ht="13" hidden="false" customHeight="false" outlineLevel="0" collapsed="false">
      <c r="C1714" s="912" t="s">
        <v>728</v>
      </c>
      <c r="D1714" s="913" t="s">
        <v>2320</v>
      </c>
    </row>
    <row r="1715" customFormat="false" ht="13" hidden="false" customHeight="false" outlineLevel="0" collapsed="false">
      <c r="C1715" s="912" t="s">
        <v>728</v>
      </c>
      <c r="D1715" s="913" t="s">
        <v>2321</v>
      </c>
    </row>
    <row r="1716" customFormat="false" ht="13" hidden="false" customHeight="false" outlineLevel="0" collapsed="false">
      <c r="C1716" s="912" t="s">
        <v>728</v>
      </c>
      <c r="D1716" s="913" t="s">
        <v>2322</v>
      </c>
    </row>
    <row r="1717" customFormat="false" ht="13" hidden="false" customHeight="false" outlineLevel="0" collapsed="false">
      <c r="C1717" s="912" t="s">
        <v>728</v>
      </c>
      <c r="D1717" s="913" t="s">
        <v>2323</v>
      </c>
    </row>
    <row r="1718" customFormat="false" ht="13" hidden="false" customHeight="false" outlineLevel="0" collapsed="false">
      <c r="C1718" s="912" t="s">
        <v>728</v>
      </c>
      <c r="D1718" s="913" t="s">
        <v>2324</v>
      </c>
    </row>
    <row r="1719" customFormat="false" ht="13" hidden="false" customHeight="false" outlineLevel="0" collapsed="false">
      <c r="C1719" s="912" t="s">
        <v>728</v>
      </c>
      <c r="D1719" s="913" t="s">
        <v>2325</v>
      </c>
    </row>
    <row r="1720" customFormat="false" ht="13" hidden="false" customHeight="false" outlineLevel="0" collapsed="false">
      <c r="C1720" s="912" t="s">
        <v>728</v>
      </c>
      <c r="D1720" s="913" t="s">
        <v>2326</v>
      </c>
    </row>
    <row r="1721" customFormat="false" ht="13" hidden="false" customHeight="false" outlineLevel="0" collapsed="false">
      <c r="C1721" s="912" t="s">
        <v>728</v>
      </c>
      <c r="D1721" s="913" t="s">
        <v>2327</v>
      </c>
    </row>
    <row r="1722" customFormat="false" ht="13" hidden="false" customHeight="false" outlineLevel="0" collapsed="false">
      <c r="C1722" s="912" t="s">
        <v>728</v>
      </c>
      <c r="D1722" s="913" t="s">
        <v>2328</v>
      </c>
    </row>
    <row r="1723" customFormat="false" ht="13" hidden="false" customHeight="false" outlineLevel="0" collapsed="false">
      <c r="C1723" s="912" t="s">
        <v>728</v>
      </c>
      <c r="D1723" s="913" t="s">
        <v>2329</v>
      </c>
    </row>
    <row r="1724" customFormat="false" ht="13" hidden="false" customHeight="false" outlineLevel="0" collapsed="false">
      <c r="C1724" s="912" t="s">
        <v>728</v>
      </c>
      <c r="D1724" s="913" t="s">
        <v>2330</v>
      </c>
    </row>
    <row r="1725" customFormat="false" ht="13" hidden="false" customHeight="false" outlineLevel="0" collapsed="false">
      <c r="C1725" s="912" t="s">
        <v>728</v>
      </c>
      <c r="D1725" s="913" t="s">
        <v>2331</v>
      </c>
    </row>
    <row r="1726" customFormat="false" ht="13" hidden="false" customHeight="false" outlineLevel="0" collapsed="false">
      <c r="C1726" s="912" t="s">
        <v>728</v>
      </c>
      <c r="D1726" s="913" t="s">
        <v>2332</v>
      </c>
    </row>
    <row r="1727" customFormat="false" ht="13" hidden="false" customHeight="false" outlineLevel="0" collapsed="false">
      <c r="C1727" s="912" t="s">
        <v>728</v>
      </c>
      <c r="D1727" s="913" t="s">
        <v>2333</v>
      </c>
    </row>
    <row r="1728" customFormat="false" ht="13" hidden="false" customHeight="false" outlineLevel="0" collapsed="false">
      <c r="C1728" s="912" t="s">
        <v>728</v>
      </c>
      <c r="D1728" s="913" t="s">
        <v>2334</v>
      </c>
    </row>
    <row r="1729" customFormat="false" ht="13" hidden="false" customHeight="false" outlineLevel="0" collapsed="false">
      <c r="C1729" s="912" t="s">
        <v>728</v>
      </c>
      <c r="D1729" s="913" t="s">
        <v>2335</v>
      </c>
    </row>
    <row r="1730" customFormat="false" ht="13" hidden="false" customHeight="false" outlineLevel="0" collapsed="false">
      <c r="C1730" s="912" t="s">
        <v>728</v>
      </c>
      <c r="D1730" s="913" t="s">
        <v>2336</v>
      </c>
    </row>
    <row r="1731" customFormat="false" ht="13" hidden="false" customHeight="false" outlineLevel="0" collapsed="false">
      <c r="C1731" s="912" t="s">
        <v>728</v>
      </c>
      <c r="D1731" s="913" t="s">
        <v>2337</v>
      </c>
    </row>
    <row r="1732" customFormat="false" ht="13" hidden="false" customHeight="false" outlineLevel="0" collapsed="false">
      <c r="C1732" s="912" t="s">
        <v>728</v>
      </c>
      <c r="D1732" s="913" t="s">
        <v>2338</v>
      </c>
    </row>
    <row r="1733" customFormat="false" ht="13" hidden="false" customHeight="false" outlineLevel="0" collapsed="false">
      <c r="C1733" s="912" t="s">
        <v>728</v>
      </c>
      <c r="D1733" s="913" t="s">
        <v>2339</v>
      </c>
    </row>
    <row r="1734" customFormat="false" ht="13" hidden="false" customHeight="false" outlineLevel="0" collapsed="false">
      <c r="C1734" s="912" t="s">
        <v>728</v>
      </c>
      <c r="D1734" s="913" t="s">
        <v>2340</v>
      </c>
    </row>
    <row r="1735" customFormat="false" ht="13" hidden="false" customHeight="false" outlineLevel="0" collapsed="false">
      <c r="C1735" s="912" t="s">
        <v>728</v>
      </c>
      <c r="D1735" s="913" t="s">
        <v>2341</v>
      </c>
    </row>
    <row r="1736" customFormat="false" ht="13" hidden="false" customHeight="false" outlineLevel="0" collapsed="false">
      <c r="C1736" s="912" t="s">
        <v>728</v>
      </c>
      <c r="D1736" s="913" t="s">
        <v>2342</v>
      </c>
    </row>
    <row r="1737" customFormat="false" ht="13" hidden="false" customHeight="false" outlineLevel="0" collapsed="false">
      <c r="C1737" s="912" t="s">
        <v>728</v>
      </c>
      <c r="D1737" s="913" t="s">
        <v>2343</v>
      </c>
    </row>
    <row r="1738" customFormat="false" ht="13" hidden="false" customHeight="false" outlineLevel="0" collapsed="false">
      <c r="C1738" s="912" t="s">
        <v>728</v>
      </c>
      <c r="D1738" s="913" t="s">
        <v>2344</v>
      </c>
    </row>
    <row r="1739" customFormat="false" ht="13" hidden="false" customHeight="false" outlineLevel="0" collapsed="false">
      <c r="C1739" s="912" t="s">
        <v>728</v>
      </c>
      <c r="D1739" s="913" t="s">
        <v>2345</v>
      </c>
    </row>
    <row r="1740" customFormat="false" ht="13" hidden="false" customHeight="false" outlineLevel="0" collapsed="false">
      <c r="C1740" s="912" t="s">
        <v>728</v>
      </c>
      <c r="D1740" s="913" t="s">
        <v>2346</v>
      </c>
    </row>
    <row r="1741" customFormat="false" ht="13" hidden="false" customHeight="false" outlineLevel="0" collapsed="false">
      <c r="C1741" s="912" t="s">
        <v>728</v>
      </c>
      <c r="D1741" s="913" t="s">
        <v>2347</v>
      </c>
    </row>
    <row r="1742" customFormat="false" ht="13" hidden="false" customHeight="false" outlineLevel="0" collapsed="false">
      <c r="C1742" s="912" t="s">
        <v>728</v>
      </c>
      <c r="D1742" s="913" t="s">
        <v>2348</v>
      </c>
    </row>
    <row r="1743" customFormat="false" ht="13" hidden="false" customHeight="false" outlineLevel="0" collapsed="false">
      <c r="C1743" s="912" t="s">
        <v>728</v>
      </c>
      <c r="D1743" s="913" t="s">
        <v>2349</v>
      </c>
    </row>
    <row r="1744" customFormat="false" ht="13" hidden="false" customHeight="false" outlineLevel="0" collapsed="false">
      <c r="C1744" s="912" t="s">
        <v>728</v>
      </c>
      <c r="D1744" s="913" t="s">
        <v>2350</v>
      </c>
    </row>
    <row r="1745" customFormat="false" ht="13" hidden="false" customHeight="false" outlineLevel="0" collapsed="false">
      <c r="C1745" s="912" t="s">
        <v>728</v>
      </c>
      <c r="D1745" s="913" t="s">
        <v>2351</v>
      </c>
    </row>
    <row r="1746" customFormat="false" ht="13" hidden="false" customHeight="false" outlineLevel="0" collapsed="false">
      <c r="C1746" s="912" t="s">
        <v>728</v>
      </c>
      <c r="D1746" s="913" t="s">
        <v>2352</v>
      </c>
    </row>
    <row r="1747" customFormat="false" ht="13" hidden="false" customHeight="false" outlineLevel="0" collapsed="false">
      <c r="C1747" s="912" t="s">
        <v>728</v>
      </c>
      <c r="D1747" s="913" t="s">
        <v>2353</v>
      </c>
    </row>
    <row r="1748" customFormat="false" ht="13" hidden="false" customHeight="false" outlineLevel="0" collapsed="false">
      <c r="C1748" s="912" t="s">
        <v>728</v>
      </c>
      <c r="D1748" s="913" t="s">
        <v>2354</v>
      </c>
    </row>
    <row r="1749" customFormat="false" ht="13.5" hidden="false" customHeight="false" outlineLevel="0" collapsed="false">
      <c r="C1749" s="924" t="s">
        <v>728</v>
      </c>
      <c r="D1749" s="927" t="s">
        <v>2355</v>
      </c>
    </row>
  </sheetData>
  <sheetProtection algorithmName="SHA-512" hashValue="+dVKHZeRrE5/J/2BZ6c8PinfheTwImchqKfPTfeXWNGoGZtAVUp51QKlqwe4nzapW4vVvk5rVXxQVaYOk8mhQw==" saltValue="y0b7ydPBsW9UQeY1Sg4AiQ==" spinCount="100000" sheet="true" objects="true" scenarios="true"/>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E52"/>
  <sheetViews>
    <sheetView showFormulas="false" showGridLines="true" showRowColHeaders="true" showZeros="true" rightToLeft="false" tabSelected="false" showOutlineSymbols="true" defaultGridColor="true" view="pageBreakPreview" topLeftCell="A1" colorId="64" zoomScale="85" zoomScaleNormal="130" zoomScalePageLayoutView="85" workbookViewId="0">
      <selection pane="topLeft" activeCell="J20" activeCellId="0" sqref="J20"/>
    </sheetView>
  </sheetViews>
  <sheetFormatPr defaultColWidth="10.328125" defaultRowHeight="12" zeroHeight="false" outlineLevelRow="0" outlineLevelCol="0"/>
  <cols>
    <col collapsed="false" customWidth="true" hidden="false" outlineLevel="0" max="1" min="1" style="135" width="50.54"/>
    <col collapsed="false" customWidth="false" hidden="false" outlineLevel="0" max="2" min="2" style="135" width="10.34"/>
    <col collapsed="false" customWidth="true" hidden="false" outlineLevel="0" max="5" min="3" style="135" width="10.44"/>
    <col collapsed="false" customWidth="true" hidden="false" outlineLevel="0" max="6" min="6" style="135" width="12.01"/>
    <col collapsed="false" customWidth="false" hidden="false" outlineLevel="0" max="8" min="7" style="135" width="10.34"/>
    <col collapsed="false" customWidth="true" hidden="false" outlineLevel="0" max="9" min="9" style="135" width="14.31"/>
    <col collapsed="false" customWidth="true" hidden="false" outlineLevel="0" max="10" min="10" style="135" width="13.67"/>
    <col collapsed="false" customWidth="true" hidden="false" outlineLevel="0" max="11" min="11" style="135" width="12.63"/>
    <col collapsed="false" customWidth="true" hidden="false" outlineLevel="0" max="15" min="12" style="135" width="10.44"/>
    <col collapsed="false" customWidth="true" hidden="false" outlineLevel="0" max="24" min="16" style="135" width="12.11"/>
    <col collapsed="false" customWidth="true" hidden="false" outlineLevel="0" max="29" min="25" style="135" width="12.74"/>
    <col collapsed="false" customWidth="true" hidden="false" outlineLevel="0" max="30" min="30" style="135" width="10.44"/>
    <col collapsed="false" customWidth="true" hidden="false" outlineLevel="0" max="31" min="31" style="135" width="15.97"/>
    <col collapsed="false" customWidth="true" hidden="false" outlineLevel="0" max="32" min="32" style="135" width="9.19"/>
    <col collapsed="false" customWidth="true" hidden="false" outlineLevel="0" max="33" min="33" style="135" width="50.44"/>
    <col collapsed="false" customWidth="true" hidden="false" outlineLevel="0" max="34" min="34" style="135" width="8.57"/>
    <col collapsed="false" customWidth="true" hidden="false" outlineLevel="0" max="35" min="35" style="135" width="32.06"/>
    <col collapsed="false" customWidth="true" hidden="false" outlineLevel="0" max="36" min="36" style="135" width="30.29"/>
    <col collapsed="false" customWidth="true" hidden="false" outlineLevel="0" max="37" min="37" style="135" width="32.17"/>
    <col collapsed="false" customWidth="false" hidden="false" outlineLevel="0" max="38" min="38" style="135" width="10.34"/>
    <col collapsed="false" customWidth="true" hidden="false" outlineLevel="0" max="39" min="39" style="135" width="22.46"/>
    <col collapsed="false" customWidth="false" hidden="false" outlineLevel="0" max="40" min="40" style="135" width="10.34"/>
    <col collapsed="false" customWidth="true" hidden="false" outlineLevel="0" max="41" min="41" style="135" width="22.35"/>
    <col collapsed="false" customWidth="true" hidden="false" outlineLevel="0" max="42" min="42" style="135" width="15.46"/>
    <col collapsed="false" customWidth="true" hidden="false" outlineLevel="0" max="43" min="43" style="135" width="43.24"/>
    <col collapsed="false" customWidth="true" hidden="false" outlineLevel="0" max="44" min="44" style="135" width="31.74"/>
    <col collapsed="false" customWidth="true" hidden="false" outlineLevel="0" max="45" min="45" style="135" width="37.18"/>
    <col collapsed="false" customWidth="true" hidden="false" outlineLevel="0" max="46" min="46" style="135" width="47.83"/>
    <col collapsed="false" customWidth="true" hidden="false" outlineLevel="0" max="47" min="47" style="135" width="19"/>
    <col collapsed="false" customWidth="true" hidden="false" outlineLevel="0" max="51" min="48" style="135" width="17.65"/>
    <col collapsed="false" customWidth="true" hidden="false" outlineLevel="0" max="52" min="52" style="135" width="21.4"/>
    <col collapsed="false" customWidth="false" hidden="false" outlineLevel="0" max="53" min="53" style="135" width="10.34"/>
    <col collapsed="false" customWidth="true" hidden="false" outlineLevel="0" max="54" min="54" style="135" width="52.22"/>
    <col collapsed="false" customWidth="false" hidden="false" outlineLevel="0" max="56" min="55" style="135" width="10.34"/>
    <col collapsed="false" customWidth="true" hidden="false" outlineLevel="0" max="57" min="57" style="135" width="23.4"/>
    <col collapsed="false" customWidth="false" hidden="false" outlineLevel="0" max="1024" min="58" style="135" width="10.34"/>
  </cols>
  <sheetData>
    <row r="1" customFormat="false" ht="12.5" hidden="false" customHeight="false" outlineLevel="0" collapsed="false">
      <c r="A1" s="135" t="s">
        <v>2394</v>
      </c>
      <c r="AF1" s="928"/>
      <c r="AG1" s="135" t="s">
        <v>2395</v>
      </c>
      <c r="AM1" s="135" t="s">
        <v>2396</v>
      </c>
      <c r="AO1" s="135" t="s">
        <v>2397</v>
      </c>
      <c r="AQ1" s="929" t="s">
        <v>2398</v>
      </c>
      <c r="BA1" s="930"/>
      <c r="BB1" s="135" t="s">
        <v>2399</v>
      </c>
      <c r="BE1" s="135" t="s">
        <v>2400</v>
      </c>
    </row>
    <row r="2" customFormat="false" ht="12" hidden="false" customHeight="true" outlineLevel="0" collapsed="false">
      <c r="A2" s="931" t="s">
        <v>2401</v>
      </c>
      <c r="B2" s="932" t="s">
        <v>514</v>
      </c>
      <c r="C2" s="933" t="s">
        <v>2402</v>
      </c>
      <c r="D2" s="933"/>
      <c r="E2" s="933"/>
      <c r="F2" s="933"/>
      <c r="G2" s="934" t="s">
        <v>2403</v>
      </c>
      <c r="H2" s="934"/>
      <c r="I2" s="934"/>
      <c r="J2" s="934" t="s">
        <v>2404</v>
      </c>
      <c r="K2" s="934"/>
      <c r="L2" s="934" t="s">
        <v>2405</v>
      </c>
      <c r="M2" s="934"/>
      <c r="N2" s="934"/>
      <c r="O2" s="934"/>
      <c r="P2" s="934"/>
      <c r="Q2" s="934"/>
      <c r="R2" s="934"/>
      <c r="S2" s="934"/>
      <c r="T2" s="934"/>
      <c r="U2" s="934"/>
      <c r="V2" s="934"/>
      <c r="W2" s="934"/>
      <c r="X2" s="934"/>
      <c r="Y2" s="934"/>
      <c r="Z2" s="934"/>
      <c r="AA2" s="934"/>
      <c r="AB2" s="934"/>
      <c r="AC2" s="934"/>
      <c r="AD2" s="934"/>
      <c r="AE2" s="935" t="s">
        <v>2406</v>
      </c>
      <c r="AF2" s="928"/>
      <c r="AG2" s="936" t="s">
        <v>513</v>
      </c>
      <c r="AH2" s="937" t="s">
        <v>41</v>
      </c>
      <c r="AI2" s="938" t="s">
        <v>2407</v>
      </c>
      <c r="AJ2" s="938"/>
      <c r="AK2" s="938"/>
      <c r="AM2" s="933" t="s">
        <v>2408</v>
      </c>
      <c r="AO2" s="844" t="s">
        <v>2409</v>
      </c>
      <c r="AQ2" s="939" t="s">
        <v>2402</v>
      </c>
      <c r="AR2" s="940" t="s">
        <v>2403</v>
      </c>
      <c r="AS2" s="940" t="s">
        <v>2404</v>
      </c>
      <c r="AT2" s="940" t="s">
        <v>2410</v>
      </c>
      <c r="AU2" s="940" t="s">
        <v>2411</v>
      </c>
      <c r="AV2" s="940"/>
      <c r="AW2" s="940"/>
      <c r="AX2" s="940"/>
      <c r="AY2" s="940"/>
      <c r="AZ2" s="941"/>
      <c r="BB2" s="937" t="s">
        <v>513</v>
      </c>
      <c r="BC2" s="942" t="s">
        <v>2412</v>
      </c>
      <c r="BE2" s="935" t="s">
        <v>2413</v>
      </c>
    </row>
    <row r="3" customFormat="false" ht="12.5" hidden="false" customHeight="true" outlineLevel="0" collapsed="false">
      <c r="A3" s="931"/>
      <c r="B3" s="932"/>
      <c r="C3" s="943" t="s">
        <v>2414</v>
      </c>
      <c r="D3" s="943"/>
      <c r="E3" s="943"/>
      <c r="F3" s="943"/>
      <c r="G3" s="943" t="s">
        <v>2415</v>
      </c>
      <c r="H3" s="943"/>
      <c r="I3" s="943"/>
      <c r="J3" s="934"/>
      <c r="K3" s="934"/>
      <c r="L3" s="943" t="s">
        <v>2416</v>
      </c>
      <c r="M3" s="943"/>
      <c r="N3" s="943"/>
      <c r="O3" s="943"/>
      <c r="P3" s="943"/>
      <c r="Q3" s="943"/>
      <c r="R3" s="943"/>
      <c r="S3" s="943"/>
      <c r="T3" s="943"/>
      <c r="U3" s="943"/>
      <c r="V3" s="943"/>
      <c r="W3" s="943"/>
      <c r="X3" s="943"/>
      <c r="Y3" s="943"/>
      <c r="Z3" s="943"/>
      <c r="AA3" s="943"/>
      <c r="AB3" s="943"/>
      <c r="AC3" s="943"/>
      <c r="AD3" s="943"/>
      <c r="AE3" s="935"/>
      <c r="AF3" s="928"/>
      <c r="AG3" s="936"/>
      <c r="AH3" s="937"/>
      <c r="AI3" s="938"/>
      <c r="AJ3" s="938"/>
      <c r="AK3" s="938"/>
      <c r="AM3" s="944"/>
      <c r="AO3" s="858" t="s">
        <v>2417</v>
      </c>
      <c r="AQ3" s="939"/>
      <c r="AR3" s="940"/>
      <c r="AS3" s="940"/>
      <c r="AT3" s="940"/>
      <c r="AU3" s="940"/>
      <c r="AV3" s="940"/>
      <c r="AW3" s="940"/>
      <c r="AX3" s="940"/>
      <c r="AY3" s="940"/>
      <c r="AZ3" s="941"/>
      <c r="BB3" s="937"/>
      <c r="BC3" s="942"/>
      <c r="BE3" s="935"/>
    </row>
    <row r="4" customFormat="false" ht="24.5" hidden="false" customHeight="false" outlineLevel="0" collapsed="false">
      <c r="A4" s="931"/>
      <c r="B4" s="932"/>
      <c r="C4" s="945" t="s">
        <v>2418</v>
      </c>
      <c r="D4" s="946" t="s">
        <v>2419</v>
      </c>
      <c r="E4" s="946" t="s">
        <v>2420</v>
      </c>
      <c r="F4" s="947" t="s">
        <v>2421</v>
      </c>
      <c r="G4" s="945" t="s">
        <v>2422</v>
      </c>
      <c r="H4" s="946" t="s">
        <v>2423</v>
      </c>
      <c r="I4" s="947" t="s">
        <v>2424</v>
      </c>
      <c r="J4" s="945" t="s">
        <v>2425</v>
      </c>
      <c r="K4" s="947" t="s">
        <v>2426</v>
      </c>
      <c r="L4" s="948" t="s">
        <v>2409</v>
      </c>
      <c r="M4" s="949" t="s">
        <v>2417</v>
      </c>
      <c r="N4" s="949" t="s">
        <v>2427</v>
      </c>
      <c r="O4" s="949" t="s">
        <v>2428</v>
      </c>
      <c r="P4" s="949" t="s">
        <v>2429</v>
      </c>
      <c r="Q4" s="949" t="s">
        <v>2430</v>
      </c>
      <c r="R4" s="949" t="s">
        <v>2431</v>
      </c>
      <c r="S4" s="949" t="s">
        <v>2432</v>
      </c>
      <c r="T4" s="949" t="s">
        <v>2433</v>
      </c>
      <c r="U4" s="949" t="s">
        <v>2434</v>
      </c>
      <c r="V4" s="949" t="s">
        <v>2435</v>
      </c>
      <c r="W4" s="949" t="s">
        <v>2436</v>
      </c>
      <c r="X4" s="949" t="s">
        <v>2437</v>
      </c>
      <c r="Y4" s="949" t="s">
        <v>2438</v>
      </c>
      <c r="Z4" s="949" t="s">
        <v>2439</v>
      </c>
      <c r="AA4" s="949" t="s">
        <v>2440</v>
      </c>
      <c r="AB4" s="949" t="s">
        <v>2441</v>
      </c>
      <c r="AC4" s="950" t="s">
        <v>2442</v>
      </c>
      <c r="AD4" s="951" t="s">
        <v>2443</v>
      </c>
      <c r="AE4" s="935"/>
      <c r="AF4" s="928"/>
      <c r="AG4" s="936"/>
      <c r="AH4" s="937"/>
      <c r="AI4" s="938"/>
      <c r="AJ4" s="938"/>
      <c r="AK4" s="938"/>
      <c r="AO4" s="858" t="s">
        <v>2427</v>
      </c>
      <c r="AQ4" s="939"/>
      <c r="AR4" s="940"/>
      <c r="AS4" s="940"/>
      <c r="AT4" s="940"/>
      <c r="AU4" s="940"/>
      <c r="AV4" s="940"/>
      <c r="AW4" s="940"/>
      <c r="AX4" s="940"/>
      <c r="AY4" s="940"/>
      <c r="AZ4" s="952" t="s">
        <v>2444</v>
      </c>
      <c r="BB4" s="937"/>
      <c r="BC4" s="942"/>
      <c r="BE4" s="935"/>
    </row>
    <row r="5" customFormat="false" ht="12" hidden="false" customHeight="false" outlineLevel="0" collapsed="false">
      <c r="A5" s="841" t="s">
        <v>524</v>
      </c>
      <c r="B5" s="953" t="s">
        <v>525</v>
      </c>
      <c r="C5" s="954" t="n">
        <v>0.137</v>
      </c>
      <c r="D5" s="955" t="n">
        <v>0.1</v>
      </c>
      <c r="E5" s="955" t="n">
        <v>0.055</v>
      </c>
      <c r="F5" s="956" t="n">
        <v>0</v>
      </c>
      <c r="G5" s="954" t="n">
        <v>0.063</v>
      </c>
      <c r="H5" s="955" t="n">
        <v>0.042</v>
      </c>
      <c r="I5" s="956" t="n">
        <v>0</v>
      </c>
      <c r="J5" s="954" t="n">
        <v>0.024</v>
      </c>
      <c r="K5" s="956" t="n">
        <v>0</v>
      </c>
      <c r="L5" s="957" t="n">
        <v>0.245</v>
      </c>
      <c r="M5" s="958" t="n">
        <v>0.224</v>
      </c>
      <c r="N5" s="958" t="n">
        <v>0.182</v>
      </c>
      <c r="O5" s="958" t="n">
        <v>0.145</v>
      </c>
      <c r="P5" s="958" t="n">
        <v>0.221</v>
      </c>
      <c r="Q5" s="958" t="n">
        <v>0.208</v>
      </c>
      <c r="R5" s="958" t="n">
        <v>0.2</v>
      </c>
      <c r="S5" s="958" t="n">
        <v>0.187</v>
      </c>
      <c r="T5" s="958" t="n">
        <v>0.184</v>
      </c>
      <c r="U5" s="958" t="n">
        <v>0.163</v>
      </c>
      <c r="V5" s="958" t="n">
        <v>0.163</v>
      </c>
      <c r="W5" s="958" t="n">
        <v>0.158</v>
      </c>
      <c r="X5" s="958" t="n">
        <v>0.142</v>
      </c>
      <c r="Y5" s="958" t="n">
        <v>0.139</v>
      </c>
      <c r="Z5" s="958" t="n">
        <v>0.121</v>
      </c>
      <c r="AA5" s="958" t="n">
        <v>0.118</v>
      </c>
      <c r="AB5" s="958" t="n">
        <v>0.1</v>
      </c>
      <c r="AC5" s="959" t="n">
        <v>0.076</v>
      </c>
      <c r="AD5" s="960" t="n">
        <v>0</v>
      </c>
      <c r="AE5" s="961" t="n">
        <v>0.021</v>
      </c>
      <c r="AF5" s="928"/>
      <c r="AG5" s="962" t="s">
        <v>524</v>
      </c>
      <c r="AH5" s="963" t="n">
        <v>11</v>
      </c>
      <c r="AI5" s="964" t="s">
        <v>2445</v>
      </c>
      <c r="AJ5" s="965" t="s">
        <v>2446</v>
      </c>
      <c r="AK5" s="966"/>
      <c r="AM5" s="933" t="s">
        <v>2408</v>
      </c>
      <c r="AO5" s="858" t="s">
        <v>2428</v>
      </c>
      <c r="AQ5" s="967" t="s">
        <v>2418</v>
      </c>
      <c r="AR5" s="968" t="s">
        <v>2422</v>
      </c>
      <c r="AS5" s="969" t="s">
        <v>2426</v>
      </c>
      <c r="AT5" s="969" t="str">
        <f aca="false">AQ5&amp;AR5&amp;AS5</f>
        <v>旧処遇改善加算Ⅰ特定加算Ⅰベア加算なし</v>
      </c>
      <c r="AU5" s="969" t="s">
        <v>2443</v>
      </c>
      <c r="AV5" s="970" t="s">
        <v>2409</v>
      </c>
      <c r="AW5" s="970" t="s">
        <v>2417</v>
      </c>
      <c r="AX5" s="970" t="s">
        <v>2427</v>
      </c>
      <c r="AY5" s="970" t="s">
        <v>2428</v>
      </c>
      <c r="AZ5" s="971" t="s">
        <v>2429</v>
      </c>
      <c r="BB5" s="972" t="s">
        <v>524</v>
      </c>
      <c r="BC5" s="971" t="s">
        <v>2412</v>
      </c>
      <c r="BE5" s="973" t="s">
        <v>2429</v>
      </c>
    </row>
    <row r="6" customFormat="false" ht="12.5" hidden="false" customHeight="false" outlineLevel="0" collapsed="false">
      <c r="A6" s="856" t="s">
        <v>534</v>
      </c>
      <c r="B6" s="974" t="s">
        <v>535</v>
      </c>
      <c r="C6" s="975" t="n">
        <v>0.137</v>
      </c>
      <c r="D6" s="976" t="n">
        <v>0.1</v>
      </c>
      <c r="E6" s="976" t="n">
        <v>0.055</v>
      </c>
      <c r="F6" s="977" t="n">
        <v>0</v>
      </c>
      <c r="G6" s="975" t="n">
        <v>0.063</v>
      </c>
      <c r="H6" s="976" t="n">
        <v>0.042</v>
      </c>
      <c r="I6" s="977" t="n">
        <v>0</v>
      </c>
      <c r="J6" s="975" t="n">
        <v>0.024</v>
      </c>
      <c r="K6" s="977" t="n">
        <v>0</v>
      </c>
      <c r="L6" s="978" t="n">
        <v>0.245</v>
      </c>
      <c r="M6" s="979" t="n">
        <v>0.224</v>
      </c>
      <c r="N6" s="979" t="n">
        <v>0.182</v>
      </c>
      <c r="O6" s="979" t="n">
        <v>0.145</v>
      </c>
      <c r="P6" s="979" t="n">
        <v>0.221</v>
      </c>
      <c r="Q6" s="979" t="n">
        <v>0.208</v>
      </c>
      <c r="R6" s="979" t="n">
        <v>0.2</v>
      </c>
      <c r="S6" s="979" t="n">
        <v>0.187</v>
      </c>
      <c r="T6" s="979" t="n">
        <v>0.184</v>
      </c>
      <c r="U6" s="979" t="n">
        <v>0.163</v>
      </c>
      <c r="V6" s="979" t="n">
        <v>0.163</v>
      </c>
      <c r="W6" s="979" t="n">
        <v>0.158</v>
      </c>
      <c r="X6" s="979" t="n">
        <v>0.142</v>
      </c>
      <c r="Y6" s="979" t="n">
        <v>0.139</v>
      </c>
      <c r="Z6" s="979" t="n">
        <v>0.121</v>
      </c>
      <c r="AA6" s="979" t="n">
        <v>0.118</v>
      </c>
      <c r="AB6" s="979" t="n">
        <v>0.1</v>
      </c>
      <c r="AC6" s="980" t="n">
        <v>0.076</v>
      </c>
      <c r="AD6" s="981" t="n">
        <v>0</v>
      </c>
      <c r="AE6" s="982" t="n">
        <v>0.021</v>
      </c>
      <c r="AF6" s="928"/>
      <c r="AG6" s="983" t="s">
        <v>534</v>
      </c>
      <c r="AH6" s="984" t="n">
        <v>71</v>
      </c>
      <c r="AI6" s="985" t="s">
        <v>2447</v>
      </c>
      <c r="AJ6" s="986" t="s">
        <v>2448</v>
      </c>
      <c r="AK6" s="987"/>
      <c r="AM6" s="988" t="s">
        <v>2449</v>
      </c>
      <c r="AO6" s="894"/>
      <c r="AQ6" s="989" t="s">
        <v>2419</v>
      </c>
      <c r="AR6" s="990" t="s">
        <v>2422</v>
      </c>
      <c r="AS6" s="991" t="s">
        <v>2425</v>
      </c>
      <c r="AT6" s="991" t="str">
        <f aca="false">AQ6&amp;AR6&amp;AS6</f>
        <v>旧処遇改善加算Ⅱ特定加算Ⅰベア加算あり</v>
      </c>
      <c r="AU6" s="991" t="s">
        <v>2443</v>
      </c>
      <c r="AV6" s="992" t="s">
        <v>2409</v>
      </c>
      <c r="AW6" s="992" t="s">
        <v>2417</v>
      </c>
      <c r="AX6" s="992" t="s">
        <v>2427</v>
      </c>
      <c r="AY6" s="992" t="s">
        <v>2428</v>
      </c>
      <c r="AZ6" s="993" t="s">
        <v>2430</v>
      </c>
      <c r="BB6" s="994" t="s">
        <v>534</v>
      </c>
      <c r="BC6" s="993" t="s">
        <v>2412</v>
      </c>
      <c r="BE6" s="995" t="s">
        <v>2431</v>
      </c>
    </row>
    <row r="7" customFormat="false" ht="12.5" hidden="false" customHeight="false" outlineLevel="0" collapsed="false">
      <c r="A7" s="856" t="s">
        <v>541</v>
      </c>
      <c r="B7" s="974" t="s">
        <v>542</v>
      </c>
      <c r="C7" s="975" t="n">
        <v>0.137</v>
      </c>
      <c r="D7" s="976" t="n">
        <v>0.1</v>
      </c>
      <c r="E7" s="976" t="n">
        <v>0.055</v>
      </c>
      <c r="F7" s="977" t="n">
        <v>0</v>
      </c>
      <c r="G7" s="975" t="n">
        <v>0.063</v>
      </c>
      <c r="H7" s="976" t="n">
        <v>0.042</v>
      </c>
      <c r="I7" s="977" t="n">
        <v>0</v>
      </c>
      <c r="J7" s="975" t="n">
        <v>0.024</v>
      </c>
      <c r="K7" s="977" t="n">
        <v>0</v>
      </c>
      <c r="L7" s="978" t="n">
        <v>0.245</v>
      </c>
      <c r="M7" s="979" t="n">
        <v>0.224</v>
      </c>
      <c r="N7" s="979" t="n">
        <v>0.182</v>
      </c>
      <c r="O7" s="979" t="n">
        <v>0.145</v>
      </c>
      <c r="P7" s="979" t="n">
        <v>0.221</v>
      </c>
      <c r="Q7" s="979" t="n">
        <v>0.208</v>
      </c>
      <c r="R7" s="979" t="n">
        <v>0.2</v>
      </c>
      <c r="S7" s="979" t="n">
        <v>0.187</v>
      </c>
      <c r="T7" s="979" t="n">
        <v>0.184</v>
      </c>
      <c r="U7" s="979" t="n">
        <v>0.163</v>
      </c>
      <c r="V7" s="979" t="n">
        <v>0.163</v>
      </c>
      <c r="W7" s="979" t="n">
        <v>0.158</v>
      </c>
      <c r="X7" s="979" t="n">
        <v>0.142</v>
      </c>
      <c r="Y7" s="979" t="n">
        <v>0.139</v>
      </c>
      <c r="Z7" s="979" t="n">
        <v>0.121</v>
      </c>
      <c r="AA7" s="979" t="n">
        <v>0.118</v>
      </c>
      <c r="AB7" s="979" t="n">
        <v>0.1</v>
      </c>
      <c r="AC7" s="980" t="n">
        <v>0.076</v>
      </c>
      <c r="AD7" s="981" t="n">
        <v>0</v>
      </c>
      <c r="AE7" s="982" t="n">
        <v>0.021</v>
      </c>
      <c r="AF7" s="928"/>
      <c r="AG7" s="983" t="s">
        <v>541</v>
      </c>
      <c r="AH7" s="984" t="n">
        <v>76</v>
      </c>
      <c r="AI7" s="985" t="s">
        <v>2447</v>
      </c>
      <c r="AJ7" s="986" t="s">
        <v>2448</v>
      </c>
      <c r="AK7" s="987"/>
      <c r="AM7" s="944"/>
      <c r="AQ7" s="989" t="s">
        <v>2418</v>
      </c>
      <c r="AR7" s="990" t="s">
        <v>2423</v>
      </c>
      <c r="AS7" s="991" t="s">
        <v>2426</v>
      </c>
      <c r="AT7" s="991" t="str">
        <f aca="false">AQ7&amp;AR7&amp;AS7</f>
        <v>旧処遇改善加算Ⅰ特定加算Ⅱベア加算なし</v>
      </c>
      <c r="AU7" s="991" t="s">
        <v>2443</v>
      </c>
      <c r="AV7" s="992" t="s">
        <v>2409</v>
      </c>
      <c r="AW7" s="992" t="s">
        <v>2417</v>
      </c>
      <c r="AX7" s="992" t="s">
        <v>2427</v>
      </c>
      <c r="AY7" s="992" t="s">
        <v>2428</v>
      </c>
      <c r="AZ7" s="993" t="s">
        <v>2431</v>
      </c>
      <c r="BB7" s="994" t="s">
        <v>2359</v>
      </c>
      <c r="BC7" s="993" t="s">
        <v>2412</v>
      </c>
      <c r="BE7" s="995" t="s">
        <v>2433</v>
      </c>
    </row>
    <row r="8" customFormat="false" ht="12" hidden="false" customHeight="false" outlineLevel="0" collapsed="false">
      <c r="A8" s="872" t="s">
        <v>55</v>
      </c>
      <c r="B8" s="974" t="s">
        <v>56</v>
      </c>
      <c r="C8" s="975" t="n">
        <v>0.058</v>
      </c>
      <c r="D8" s="976" t="n">
        <v>0.042</v>
      </c>
      <c r="E8" s="976" t="n">
        <v>0.023</v>
      </c>
      <c r="F8" s="977" t="n">
        <v>0</v>
      </c>
      <c r="G8" s="975" t="n">
        <v>0.021</v>
      </c>
      <c r="H8" s="976" t="n">
        <v>0.015</v>
      </c>
      <c r="I8" s="977" t="n">
        <v>0</v>
      </c>
      <c r="J8" s="975" t="n">
        <v>0.011</v>
      </c>
      <c r="K8" s="977" t="n">
        <v>0</v>
      </c>
      <c r="L8" s="978" t="n">
        <v>0.1</v>
      </c>
      <c r="M8" s="979" t="n">
        <v>0.094</v>
      </c>
      <c r="N8" s="979" t="n">
        <v>0.079</v>
      </c>
      <c r="O8" s="979" t="n">
        <v>0.063</v>
      </c>
      <c r="P8" s="979" t="n">
        <v>0.089</v>
      </c>
      <c r="Q8" s="979" t="n">
        <v>0.084</v>
      </c>
      <c r="R8" s="979" t="n">
        <v>0.083</v>
      </c>
      <c r="S8" s="979" t="n">
        <v>0.078</v>
      </c>
      <c r="T8" s="979" t="n">
        <v>0.073</v>
      </c>
      <c r="U8" s="979" t="n">
        <v>0.067</v>
      </c>
      <c r="V8" s="979" t="n">
        <v>0.065</v>
      </c>
      <c r="W8" s="979" t="n">
        <v>0.068</v>
      </c>
      <c r="X8" s="979" t="n">
        <v>0.059</v>
      </c>
      <c r="Y8" s="979" t="n">
        <v>0.054</v>
      </c>
      <c r="Z8" s="979" t="n">
        <v>0.052</v>
      </c>
      <c r="AA8" s="979" t="n">
        <v>0.048</v>
      </c>
      <c r="AB8" s="979" t="n">
        <v>0.044</v>
      </c>
      <c r="AC8" s="980" t="n">
        <v>0.033</v>
      </c>
      <c r="AD8" s="981" t="n">
        <v>0</v>
      </c>
      <c r="AE8" s="982" t="n">
        <v>0.01</v>
      </c>
      <c r="AF8" s="928"/>
      <c r="AG8" s="983" t="s">
        <v>55</v>
      </c>
      <c r="AH8" s="984" t="n">
        <v>12</v>
      </c>
      <c r="AI8" s="985" t="s">
        <v>2447</v>
      </c>
      <c r="AJ8" s="986" t="s">
        <v>2448</v>
      </c>
      <c r="AK8" s="987"/>
      <c r="AQ8" s="989" t="s">
        <v>2419</v>
      </c>
      <c r="AR8" s="990" t="s">
        <v>2423</v>
      </c>
      <c r="AS8" s="991" t="s">
        <v>2425</v>
      </c>
      <c r="AT8" s="991" t="str">
        <f aca="false">AQ8&amp;AR8&amp;AS8</f>
        <v>旧処遇改善加算Ⅱ特定加算Ⅱベア加算あり</v>
      </c>
      <c r="AU8" s="991" t="s">
        <v>2443</v>
      </c>
      <c r="AV8" s="992" t="s">
        <v>2409</v>
      </c>
      <c r="AW8" s="992" t="s">
        <v>2417</v>
      </c>
      <c r="AX8" s="992" t="s">
        <v>2427</v>
      </c>
      <c r="AY8" s="992" t="s">
        <v>2428</v>
      </c>
      <c r="AZ8" s="993" t="s">
        <v>2432</v>
      </c>
      <c r="BB8" s="994" t="s">
        <v>55</v>
      </c>
      <c r="BC8" s="993" t="s">
        <v>2412</v>
      </c>
      <c r="BE8" s="995" t="s">
        <v>2434</v>
      </c>
    </row>
    <row r="9" customFormat="false" ht="12" hidden="false" customHeight="false" outlineLevel="0" collapsed="false">
      <c r="A9" s="856" t="s">
        <v>551</v>
      </c>
      <c r="B9" s="974" t="s">
        <v>58</v>
      </c>
      <c r="C9" s="975" t="n">
        <v>0.058</v>
      </c>
      <c r="D9" s="976" t="n">
        <v>0.042</v>
      </c>
      <c r="E9" s="976" t="n">
        <v>0.023</v>
      </c>
      <c r="F9" s="977" t="n">
        <v>0</v>
      </c>
      <c r="G9" s="975" t="n">
        <v>0.021</v>
      </c>
      <c r="H9" s="976" t="n">
        <v>0.015</v>
      </c>
      <c r="I9" s="977" t="n">
        <v>0</v>
      </c>
      <c r="J9" s="975" t="n">
        <v>0.011</v>
      </c>
      <c r="K9" s="977" t="n">
        <v>0</v>
      </c>
      <c r="L9" s="978" t="n">
        <v>0.1</v>
      </c>
      <c r="M9" s="979" t="n">
        <v>0.094</v>
      </c>
      <c r="N9" s="979" t="n">
        <v>0.079</v>
      </c>
      <c r="O9" s="979" t="n">
        <v>0.063</v>
      </c>
      <c r="P9" s="979" t="n">
        <v>0.089</v>
      </c>
      <c r="Q9" s="979" t="n">
        <v>0.084</v>
      </c>
      <c r="R9" s="979" t="n">
        <v>0.083</v>
      </c>
      <c r="S9" s="979" t="n">
        <v>0.078</v>
      </c>
      <c r="T9" s="979" t="n">
        <v>0.073</v>
      </c>
      <c r="U9" s="979" t="n">
        <v>0.067</v>
      </c>
      <c r="V9" s="979" t="n">
        <v>0.065</v>
      </c>
      <c r="W9" s="979" t="n">
        <v>0.068</v>
      </c>
      <c r="X9" s="979" t="n">
        <v>0.059</v>
      </c>
      <c r="Y9" s="979" t="n">
        <v>0.054</v>
      </c>
      <c r="Z9" s="979" t="n">
        <v>0.052</v>
      </c>
      <c r="AA9" s="979" t="n">
        <v>0.048</v>
      </c>
      <c r="AB9" s="979" t="n">
        <v>0.044</v>
      </c>
      <c r="AC9" s="980" t="n">
        <v>0.033</v>
      </c>
      <c r="AD9" s="981" t="n">
        <v>0</v>
      </c>
      <c r="AE9" s="982" t="n">
        <v>0.01</v>
      </c>
      <c r="AF9" s="928"/>
      <c r="AG9" s="983" t="s">
        <v>551</v>
      </c>
      <c r="AH9" s="996" t="s">
        <v>58</v>
      </c>
      <c r="AI9" s="985" t="s">
        <v>2447</v>
      </c>
      <c r="AJ9" s="986" t="s">
        <v>2448</v>
      </c>
      <c r="AK9" s="987"/>
      <c r="AQ9" s="989" t="s">
        <v>2419</v>
      </c>
      <c r="AR9" s="990" t="s">
        <v>2422</v>
      </c>
      <c r="AS9" s="991" t="s">
        <v>2426</v>
      </c>
      <c r="AT9" s="991" t="str">
        <f aca="false">AQ9&amp;AR9&amp;AS9</f>
        <v>旧処遇改善加算Ⅱ特定加算Ⅰベア加算なし</v>
      </c>
      <c r="AU9" s="991" t="s">
        <v>2443</v>
      </c>
      <c r="AV9" s="992" t="s">
        <v>2409</v>
      </c>
      <c r="AW9" s="992" t="s">
        <v>2417</v>
      </c>
      <c r="AX9" s="992" t="s">
        <v>2427</v>
      </c>
      <c r="AY9" s="992" t="s">
        <v>2428</v>
      </c>
      <c r="AZ9" s="993" t="s">
        <v>2433</v>
      </c>
      <c r="BB9" s="994" t="s">
        <v>551</v>
      </c>
      <c r="BC9" s="993" t="s">
        <v>2450</v>
      </c>
      <c r="BE9" s="995" t="s">
        <v>2436</v>
      </c>
    </row>
    <row r="10" customFormat="false" ht="12" hidden="false" customHeight="false" outlineLevel="0" collapsed="false">
      <c r="A10" s="856" t="s">
        <v>556</v>
      </c>
      <c r="B10" s="974" t="s">
        <v>557</v>
      </c>
      <c r="C10" s="975" t="n">
        <v>0.059</v>
      </c>
      <c r="D10" s="976" t="n">
        <v>0.043</v>
      </c>
      <c r="E10" s="976" t="n">
        <v>0.023</v>
      </c>
      <c r="F10" s="977" t="n">
        <v>0</v>
      </c>
      <c r="G10" s="975" t="n">
        <v>0.012</v>
      </c>
      <c r="H10" s="976" t="n">
        <v>0.01</v>
      </c>
      <c r="I10" s="977" t="n">
        <v>0</v>
      </c>
      <c r="J10" s="975" t="n">
        <v>0.011</v>
      </c>
      <c r="K10" s="977" t="n">
        <v>0</v>
      </c>
      <c r="L10" s="978" t="n">
        <v>0.092</v>
      </c>
      <c r="M10" s="979" t="n">
        <v>0.09</v>
      </c>
      <c r="N10" s="979" t="n">
        <v>0.08</v>
      </c>
      <c r="O10" s="979" t="n">
        <v>0.064</v>
      </c>
      <c r="P10" s="979" t="n">
        <v>0.081</v>
      </c>
      <c r="Q10" s="979" t="n">
        <v>0.076</v>
      </c>
      <c r="R10" s="979" t="n">
        <v>0.079</v>
      </c>
      <c r="S10" s="979" t="n">
        <v>0.074</v>
      </c>
      <c r="T10" s="979" t="n">
        <v>0.065</v>
      </c>
      <c r="U10" s="979" t="n">
        <v>0.063</v>
      </c>
      <c r="V10" s="979" t="n">
        <v>0.056</v>
      </c>
      <c r="W10" s="979" t="n">
        <v>0.069</v>
      </c>
      <c r="X10" s="979" t="n">
        <v>0.054</v>
      </c>
      <c r="Y10" s="979" t="n">
        <v>0.045</v>
      </c>
      <c r="Z10" s="979" t="n">
        <v>0.053</v>
      </c>
      <c r="AA10" s="979" t="n">
        <v>0.043</v>
      </c>
      <c r="AB10" s="979" t="n">
        <v>0.044</v>
      </c>
      <c r="AC10" s="980" t="n">
        <v>0.033</v>
      </c>
      <c r="AD10" s="981" t="n">
        <v>0</v>
      </c>
      <c r="AE10" s="982" t="n">
        <v>0.01</v>
      </c>
      <c r="AF10" s="928"/>
      <c r="AG10" s="983" t="s">
        <v>556</v>
      </c>
      <c r="AH10" s="996" t="s">
        <v>557</v>
      </c>
      <c r="AI10" s="985" t="s">
        <v>2447</v>
      </c>
      <c r="AJ10" s="986" t="s">
        <v>2448</v>
      </c>
      <c r="AK10" s="987"/>
      <c r="AQ10" s="989" t="s">
        <v>2419</v>
      </c>
      <c r="AR10" s="990" t="s">
        <v>2423</v>
      </c>
      <c r="AS10" s="991" t="s">
        <v>2426</v>
      </c>
      <c r="AT10" s="991" t="str">
        <f aca="false">AQ10&amp;AR10&amp;AS10</f>
        <v>旧処遇改善加算Ⅱ特定加算Ⅱベア加算なし</v>
      </c>
      <c r="AU10" s="991" t="s">
        <v>2443</v>
      </c>
      <c r="AV10" s="992" t="s">
        <v>2409</v>
      </c>
      <c r="AW10" s="992" t="s">
        <v>2417</v>
      </c>
      <c r="AX10" s="992" t="s">
        <v>2427</v>
      </c>
      <c r="AY10" s="992" t="s">
        <v>2428</v>
      </c>
      <c r="AZ10" s="993" t="s">
        <v>2434</v>
      </c>
      <c r="BB10" s="994" t="s">
        <v>556</v>
      </c>
      <c r="BC10" s="993" t="s">
        <v>2412</v>
      </c>
      <c r="BE10" s="995" t="s">
        <v>2438</v>
      </c>
    </row>
    <row r="11" customFormat="false" ht="24" hidden="false" customHeight="false" outlineLevel="0" collapsed="false">
      <c r="A11" s="856" t="s">
        <v>561</v>
      </c>
      <c r="B11" s="974" t="s">
        <v>562</v>
      </c>
      <c r="C11" s="975" t="n">
        <v>0.059</v>
      </c>
      <c r="D11" s="976" t="n">
        <v>0.043</v>
      </c>
      <c r="E11" s="976" t="n">
        <v>0.023</v>
      </c>
      <c r="F11" s="977" t="n">
        <v>0</v>
      </c>
      <c r="G11" s="975" t="n">
        <v>0.012</v>
      </c>
      <c r="H11" s="976" t="n">
        <v>0.01</v>
      </c>
      <c r="I11" s="977" t="n">
        <v>0</v>
      </c>
      <c r="J11" s="975" t="n">
        <v>0.011</v>
      </c>
      <c r="K11" s="977" t="n">
        <v>0</v>
      </c>
      <c r="L11" s="978" t="n">
        <v>0.092</v>
      </c>
      <c r="M11" s="979" t="n">
        <v>0.09</v>
      </c>
      <c r="N11" s="979" t="n">
        <v>0.08</v>
      </c>
      <c r="O11" s="979" t="n">
        <v>0.064</v>
      </c>
      <c r="P11" s="979" t="n">
        <v>0.081</v>
      </c>
      <c r="Q11" s="979" t="n">
        <v>0.076</v>
      </c>
      <c r="R11" s="979" t="n">
        <v>0.079</v>
      </c>
      <c r="S11" s="979" t="n">
        <v>0.074</v>
      </c>
      <c r="T11" s="979" t="n">
        <v>0.065</v>
      </c>
      <c r="U11" s="979" t="n">
        <v>0.063</v>
      </c>
      <c r="V11" s="979" t="n">
        <v>0.056</v>
      </c>
      <c r="W11" s="979" t="n">
        <v>0.069</v>
      </c>
      <c r="X11" s="979" t="n">
        <v>0.054</v>
      </c>
      <c r="Y11" s="979" t="n">
        <v>0.045</v>
      </c>
      <c r="Z11" s="979" t="n">
        <v>0.053</v>
      </c>
      <c r="AA11" s="979" t="n">
        <v>0.043</v>
      </c>
      <c r="AB11" s="979" t="n">
        <v>0.044</v>
      </c>
      <c r="AC11" s="980" t="n">
        <v>0.033</v>
      </c>
      <c r="AD11" s="981" t="n">
        <v>0</v>
      </c>
      <c r="AE11" s="982" t="n">
        <v>0.01</v>
      </c>
      <c r="AF11" s="928"/>
      <c r="AG11" s="983" t="s">
        <v>561</v>
      </c>
      <c r="AH11" s="996" t="s">
        <v>562</v>
      </c>
      <c r="AI11" s="985" t="s">
        <v>2447</v>
      </c>
      <c r="AJ11" s="986" t="s">
        <v>2448</v>
      </c>
      <c r="AK11" s="997" t="s">
        <v>2451</v>
      </c>
      <c r="AQ11" s="989" t="s">
        <v>2420</v>
      </c>
      <c r="AR11" s="990" t="s">
        <v>2422</v>
      </c>
      <c r="AS11" s="991" t="s">
        <v>2425</v>
      </c>
      <c r="AT11" s="991" t="str">
        <f aca="false">AQ11&amp;AR11&amp;AS11</f>
        <v>旧処遇改善加算Ⅲ特定加算Ⅰベア加算あり</v>
      </c>
      <c r="AU11" s="991" t="s">
        <v>2443</v>
      </c>
      <c r="AV11" s="992" t="s">
        <v>2409</v>
      </c>
      <c r="AW11" s="992" t="s">
        <v>2417</v>
      </c>
      <c r="AX11" s="992" t="s">
        <v>2427</v>
      </c>
      <c r="AY11" s="992" t="s">
        <v>2428</v>
      </c>
      <c r="AZ11" s="993" t="s">
        <v>2435</v>
      </c>
      <c r="BB11" s="994" t="s">
        <v>561</v>
      </c>
      <c r="BC11" s="993" t="s">
        <v>2412</v>
      </c>
      <c r="BE11" s="995" t="s">
        <v>2439</v>
      </c>
    </row>
    <row r="12" customFormat="false" ht="12" hidden="false" customHeight="false" outlineLevel="0" collapsed="false">
      <c r="A12" s="856" t="s">
        <v>566</v>
      </c>
      <c r="B12" s="974" t="s">
        <v>61</v>
      </c>
      <c r="C12" s="975" t="n">
        <v>0.047</v>
      </c>
      <c r="D12" s="976" t="n">
        <v>0.034</v>
      </c>
      <c r="E12" s="976" t="n">
        <v>0.019</v>
      </c>
      <c r="F12" s="977" t="n">
        <v>0</v>
      </c>
      <c r="G12" s="975" t="n">
        <v>0.02</v>
      </c>
      <c r="H12" s="976" t="n">
        <v>0.017</v>
      </c>
      <c r="I12" s="977" t="n">
        <v>0</v>
      </c>
      <c r="J12" s="975" t="n">
        <v>0.01</v>
      </c>
      <c r="K12" s="977" t="n">
        <v>0</v>
      </c>
      <c r="L12" s="978" t="n">
        <v>0.086</v>
      </c>
      <c r="M12" s="979" t="n">
        <v>0.083</v>
      </c>
      <c r="N12" s="979" t="n">
        <v>0.066</v>
      </c>
      <c r="O12" s="979" t="n">
        <v>0.053</v>
      </c>
      <c r="P12" s="979" t="n">
        <v>0.076</v>
      </c>
      <c r="Q12" s="979" t="n">
        <v>0.073</v>
      </c>
      <c r="R12" s="979" t="n">
        <v>0.073</v>
      </c>
      <c r="S12" s="979" t="n">
        <v>0.07</v>
      </c>
      <c r="T12" s="979" t="n">
        <v>0.063</v>
      </c>
      <c r="U12" s="979" t="n">
        <v>0.06</v>
      </c>
      <c r="V12" s="979" t="n">
        <v>0.058</v>
      </c>
      <c r="W12" s="979" t="n">
        <v>0.056</v>
      </c>
      <c r="X12" s="979" t="n">
        <v>0.055</v>
      </c>
      <c r="Y12" s="979" t="n">
        <v>0.048</v>
      </c>
      <c r="Z12" s="979" t="n">
        <v>0.043</v>
      </c>
      <c r="AA12" s="979" t="n">
        <v>0.045</v>
      </c>
      <c r="AB12" s="979" t="n">
        <v>0.038</v>
      </c>
      <c r="AC12" s="980" t="n">
        <v>0.028</v>
      </c>
      <c r="AD12" s="981" t="n">
        <v>0</v>
      </c>
      <c r="AE12" s="982" t="n">
        <v>0.009</v>
      </c>
      <c r="AF12" s="928"/>
      <c r="AG12" s="983" t="s">
        <v>566</v>
      </c>
      <c r="AH12" s="996" t="s">
        <v>61</v>
      </c>
      <c r="AI12" s="985" t="s">
        <v>2447</v>
      </c>
      <c r="AJ12" s="986" t="s">
        <v>2448</v>
      </c>
      <c r="AK12" s="987"/>
      <c r="AQ12" s="989" t="s">
        <v>2418</v>
      </c>
      <c r="AR12" s="990" t="s">
        <v>2424</v>
      </c>
      <c r="AS12" s="991" t="s">
        <v>2426</v>
      </c>
      <c r="AT12" s="991" t="str">
        <f aca="false">AQ12&amp;AR12&amp;AS12</f>
        <v>旧処遇改善加算Ⅰ特定加算なしベア加算なし</v>
      </c>
      <c r="AU12" s="991" t="s">
        <v>2443</v>
      </c>
      <c r="AV12" s="992" t="s">
        <v>2409</v>
      </c>
      <c r="AW12" s="992" t="s">
        <v>2417</v>
      </c>
      <c r="AX12" s="992" t="s">
        <v>2427</v>
      </c>
      <c r="AY12" s="992" t="s">
        <v>2428</v>
      </c>
      <c r="AZ12" s="993" t="s">
        <v>2436</v>
      </c>
      <c r="BB12" s="994" t="s">
        <v>566</v>
      </c>
      <c r="BC12" s="993" t="s">
        <v>2412</v>
      </c>
      <c r="BE12" s="995" t="s">
        <v>2440</v>
      </c>
    </row>
    <row r="13" customFormat="false" ht="12.5" hidden="false" customHeight="false" outlineLevel="0" collapsed="false">
      <c r="A13" s="856" t="s">
        <v>570</v>
      </c>
      <c r="B13" s="974" t="s">
        <v>63</v>
      </c>
      <c r="C13" s="975" t="n">
        <v>0.047</v>
      </c>
      <c r="D13" s="976" t="n">
        <v>0.034</v>
      </c>
      <c r="E13" s="976" t="n">
        <v>0.019</v>
      </c>
      <c r="F13" s="977" t="n">
        <v>0</v>
      </c>
      <c r="G13" s="975" t="n">
        <v>0.02</v>
      </c>
      <c r="H13" s="976" t="n">
        <v>0.017</v>
      </c>
      <c r="I13" s="977" t="n">
        <v>0</v>
      </c>
      <c r="J13" s="975" t="n">
        <v>0.01</v>
      </c>
      <c r="K13" s="977" t="n">
        <v>0</v>
      </c>
      <c r="L13" s="978" t="n">
        <v>0.086</v>
      </c>
      <c r="M13" s="979" t="n">
        <v>0.083</v>
      </c>
      <c r="N13" s="979" t="n">
        <v>0.066</v>
      </c>
      <c r="O13" s="979" t="n">
        <v>0.053</v>
      </c>
      <c r="P13" s="979" t="n">
        <v>0.076</v>
      </c>
      <c r="Q13" s="979" t="n">
        <v>0.073</v>
      </c>
      <c r="R13" s="979" t="n">
        <v>0.073</v>
      </c>
      <c r="S13" s="979" t="n">
        <v>0.07</v>
      </c>
      <c r="T13" s="979" t="n">
        <v>0.063</v>
      </c>
      <c r="U13" s="979" t="n">
        <v>0.06</v>
      </c>
      <c r="V13" s="979" t="n">
        <v>0.058</v>
      </c>
      <c r="W13" s="979" t="n">
        <v>0.056</v>
      </c>
      <c r="X13" s="979" t="n">
        <v>0.055</v>
      </c>
      <c r="Y13" s="979" t="n">
        <v>0.048</v>
      </c>
      <c r="Z13" s="979" t="n">
        <v>0.043</v>
      </c>
      <c r="AA13" s="979" t="n">
        <v>0.045</v>
      </c>
      <c r="AB13" s="979" t="n">
        <v>0.038</v>
      </c>
      <c r="AC13" s="980" t="n">
        <v>0.028</v>
      </c>
      <c r="AD13" s="981" t="n">
        <v>0</v>
      </c>
      <c r="AE13" s="982" t="n">
        <v>0.009</v>
      </c>
      <c r="AF13" s="928"/>
      <c r="AG13" s="983" t="s">
        <v>570</v>
      </c>
      <c r="AH13" s="996" t="s">
        <v>63</v>
      </c>
      <c r="AI13" s="985" t="s">
        <v>2447</v>
      </c>
      <c r="AJ13" s="986" t="s">
        <v>2448</v>
      </c>
      <c r="AK13" s="987"/>
      <c r="AQ13" s="989" t="s">
        <v>2420</v>
      </c>
      <c r="AR13" s="990" t="s">
        <v>2423</v>
      </c>
      <c r="AS13" s="991" t="s">
        <v>2425</v>
      </c>
      <c r="AT13" s="991" t="str">
        <f aca="false">AQ13&amp;AR13&amp;AS13</f>
        <v>旧処遇改善加算Ⅲ特定加算Ⅱベア加算あり</v>
      </c>
      <c r="AU13" s="991" t="s">
        <v>2443</v>
      </c>
      <c r="AV13" s="992" t="s">
        <v>2409</v>
      </c>
      <c r="AW13" s="992" t="s">
        <v>2417</v>
      </c>
      <c r="AX13" s="992" t="s">
        <v>2427</v>
      </c>
      <c r="AY13" s="992" t="s">
        <v>2428</v>
      </c>
      <c r="AZ13" s="993" t="s">
        <v>2437</v>
      </c>
      <c r="BB13" s="994" t="s">
        <v>570</v>
      </c>
      <c r="BC13" s="993" t="s">
        <v>2450</v>
      </c>
      <c r="BE13" s="998" t="s">
        <v>2442</v>
      </c>
    </row>
    <row r="14" customFormat="false" ht="12" hidden="false" customHeight="false" outlineLevel="0" collapsed="false">
      <c r="A14" s="856" t="s">
        <v>574</v>
      </c>
      <c r="B14" s="974" t="s">
        <v>66</v>
      </c>
      <c r="C14" s="975" t="n">
        <v>0.082</v>
      </c>
      <c r="D14" s="976" t="n">
        <v>0.06</v>
      </c>
      <c r="E14" s="976" t="n">
        <v>0.033</v>
      </c>
      <c r="F14" s="977" t="n">
        <v>0</v>
      </c>
      <c r="G14" s="975" t="n">
        <v>0.018</v>
      </c>
      <c r="H14" s="976" t="n">
        <v>0.012</v>
      </c>
      <c r="I14" s="977" t="n">
        <v>0</v>
      </c>
      <c r="J14" s="975" t="n">
        <v>0.015</v>
      </c>
      <c r="K14" s="977" t="n">
        <v>0</v>
      </c>
      <c r="L14" s="978" t="n">
        <v>0.128</v>
      </c>
      <c r="M14" s="979" t="n">
        <v>0.122</v>
      </c>
      <c r="N14" s="979" t="n">
        <v>0.11</v>
      </c>
      <c r="O14" s="979" t="n">
        <v>0.088</v>
      </c>
      <c r="P14" s="979" t="n">
        <v>0.113</v>
      </c>
      <c r="Q14" s="979" t="n">
        <v>0.106</v>
      </c>
      <c r="R14" s="979" t="n">
        <v>0.107</v>
      </c>
      <c r="S14" s="979" t="n">
        <v>0.1</v>
      </c>
      <c r="T14" s="979" t="n">
        <v>0.091</v>
      </c>
      <c r="U14" s="979" t="n">
        <v>0.085</v>
      </c>
      <c r="V14" s="979" t="n">
        <v>0.079</v>
      </c>
      <c r="W14" s="979" t="n">
        <v>0.095</v>
      </c>
      <c r="X14" s="979" t="n">
        <v>0.073</v>
      </c>
      <c r="Y14" s="979" t="n">
        <v>0.064</v>
      </c>
      <c r="Z14" s="979" t="n">
        <v>0.073</v>
      </c>
      <c r="AA14" s="979" t="n">
        <v>0.058</v>
      </c>
      <c r="AB14" s="979" t="n">
        <v>0.061</v>
      </c>
      <c r="AC14" s="980" t="n">
        <v>0.046</v>
      </c>
      <c r="AD14" s="981" t="n">
        <v>0</v>
      </c>
      <c r="AE14" s="982" t="n">
        <v>0.013</v>
      </c>
      <c r="AF14" s="928"/>
      <c r="AG14" s="983" t="s">
        <v>574</v>
      </c>
      <c r="AH14" s="996" t="s">
        <v>66</v>
      </c>
      <c r="AI14" s="985" t="s">
        <v>2447</v>
      </c>
      <c r="AJ14" s="986" t="s">
        <v>2448</v>
      </c>
      <c r="AK14" s="997" t="s">
        <v>2452</v>
      </c>
      <c r="AQ14" s="989" t="s">
        <v>2420</v>
      </c>
      <c r="AR14" s="990" t="s">
        <v>2422</v>
      </c>
      <c r="AS14" s="991" t="s">
        <v>2426</v>
      </c>
      <c r="AT14" s="991" t="str">
        <f aca="false">AQ14&amp;AR14&amp;AS14</f>
        <v>旧処遇改善加算Ⅲ特定加算Ⅰベア加算なし</v>
      </c>
      <c r="AU14" s="991" t="s">
        <v>2443</v>
      </c>
      <c r="AV14" s="992" t="s">
        <v>2409</v>
      </c>
      <c r="AW14" s="992" t="s">
        <v>2417</v>
      </c>
      <c r="AX14" s="992" t="s">
        <v>2427</v>
      </c>
      <c r="AY14" s="992" t="s">
        <v>2428</v>
      </c>
      <c r="AZ14" s="993" t="s">
        <v>2438</v>
      </c>
      <c r="BB14" s="994" t="s">
        <v>574</v>
      </c>
      <c r="BC14" s="993" t="s">
        <v>2412</v>
      </c>
    </row>
    <row r="15" customFormat="false" ht="12" hidden="false" customHeight="false" outlineLevel="0" collapsed="false">
      <c r="A15" s="856" t="s">
        <v>578</v>
      </c>
      <c r="B15" s="974" t="s">
        <v>68</v>
      </c>
      <c r="C15" s="975" t="n">
        <v>0.082</v>
      </c>
      <c r="D15" s="976" t="n">
        <v>0.06</v>
      </c>
      <c r="E15" s="976" t="n">
        <v>0.033</v>
      </c>
      <c r="F15" s="977" t="n">
        <v>0</v>
      </c>
      <c r="G15" s="975" t="n">
        <v>0.018</v>
      </c>
      <c r="H15" s="976" t="n">
        <v>0.012</v>
      </c>
      <c r="I15" s="977" t="n">
        <v>0</v>
      </c>
      <c r="J15" s="975" t="n">
        <v>0.015</v>
      </c>
      <c r="K15" s="977" t="n">
        <v>0</v>
      </c>
      <c r="L15" s="978" t="n">
        <v>0.128</v>
      </c>
      <c r="M15" s="979" t="n">
        <v>0.122</v>
      </c>
      <c r="N15" s="979" t="n">
        <v>0.11</v>
      </c>
      <c r="O15" s="979" t="n">
        <v>0.088</v>
      </c>
      <c r="P15" s="979" t="n">
        <v>0.113</v>
      </c>
      <c r="Q15" s="979" t="n">
        <v>0.106</v>
      </c>
      <c r="R15" s="979" t="n">
        <v>0.107</v>
      </c>
      <c r="S15" s="979" t="n">
        <v>0.1</v>
      </c>
      <c r="T15" s="979" t="n">
        <v>0.091</v>
      </c>
      <c r="U15" s="979" t="n">
        <v>0.085</v>
      </c>
      <c r="V15" s="979" t="n">
        <v>0.079</v>
      </c>
      <c r="W15" s="979" t="n">
        <v>0.095</v>
      </c>
      <c r="X15" s="979" t="n">
        <v>0.073</v>
      </c>
      <c r="Y15" s="979" t="n">
        <v>0.064</v>
      </c>
      <c r="Z15" s="979" t="n">
        <v>0.073</v>
      </c>
      <c r="AA15" s="979" t="n">
        <v>0.058</v>
      </c>
      <c r="AB15" s="979" t="n">
        <v>0.061</v>
      </c>
      <c r="AC15" s="980" t="n">
        <v>0.046</v>
      </c>
      <c r="AD15" s="981" t="n">
        <v>0</v>
      </c>
      <c r="AE15" s="982" t="n">
        <v>0.013</v>
      </c>
      <c r="AF15" s="928"/>
      <c r="AG15" s="983" t="s">
        <v>578</v>
      </c>
      <c r="AH15" s="996" t="s">
        <v>68</v>
      </c>
      <c r="AI15" s="985" t="s">
        <v>2447</v>
      </c>
      <c r="AJ15" s="986" t="s">
        <v>2448</v>
      </c>
      <c r="AK15" s="997" t="s">
        <v>2452</v>
      </c>
      <c r="AQ15" s="989" t="s">
        <v>2419</v>
      </c>
      <c r="AR15" s="990" t="s">
        <v>2424</v>
      </c>
      <c r="AS15" s="991" t="s">
        <v>2426</v>
      </c>
      <c r="AT15" s="991" t="str">
        <f aca="false">AQ15&amp;AR15&amp;AS15</f>
        <v>旧処遇改善加算Ⅱ特定加算なしベア加算なし</v>
      </c>
      <c r="AU15" s="991" t="s">
        <v>2443</v>
      </c>
      <c r="AV15" s="992" t="s">
        <v>2409</v>
      </c>
      <c r="AW15" s="992" t="s">
        <v>2417</v>
      </c>
      <c r="AX15" s="992" t="s">
        <v>2427</v>
      </c>
      <c r="AY15" s="992" t="s">
        <v>2428</v>
      </c>
      <c r="AZ15" s="993" t="s">
        <v>2439</v>
      </c>
      <c r="BB15" s="994" t="s">
        <v>578</v>
      </c>
      <c r="BC15" s="993" t="s">
        <v>2450</v>
      </c>
    </row>
    <row r="16" customFormat="false" ht="12" hidden="false" customHeight="false" outlineLevel="0" collapsed="false">
      <c r="A16" s="856" t="s">
        <v>582</v>
      </c>
      <c r="B16" s="974" t="s">
        <v>70</v>
      </c>
      <c r="C16" s="975" t="n">
        <v>0.082</v>
      </c>
      <c r="D16" s="976" t="n">
        <v>0.06</v>
      </c>
      <c r="E16" s="976" t="n">
        <v>0.033</v>
      </c>
      <c r="F16" s="977" t="n">
        <v>0</v>
      </c>
      <c r="G16" s="975" t="n">
        <v>0.018</v>
      </c>
      <c r="H16" s="976" t="n">
        <v>0.012</v>
      </c>
      <c r="I16" s="977" t="n">
        <v>0</v>
      </c>
      <c r="J16" s="975" t="n">
        <v>0.015</v>
      </c>
      <c r="K16" s="977" t="n">
        <v>0</v>
      </c>
      <c r="L16" s="978" t="n">
        <v>0.128</v>
      </c>
      <c r="M16" s="979" t="n">
        <v>0.122</v>
      </c>
      <c r="N16" s="979" t="n">
        <v>0.11</v>
      </c>
      <c r="O16" s="979" t="n">
        <v>0.088</v>
      </c>
      <c r="P16" s="979" t="n">
        <v>0.113</v>
      </c>
      <c r="Q16" s="979" t="n">
        <v>0.106</v>
      </c>
      <c r="R16" s="979" t="n">
        <v>0.107</v>
      </c>
      <c r="S16" s="979" t="n">
        <v>0.1</v>
      </c>
      <c r="T16" s="979" t="n">
        <v>0.091</v>
      </c>
      <c r="U16" s="979" t="n">
        <v>0.085</v>
      </c>
      <c r="V16" s="979" t="n">
        <v>0.079</v>
      </c>
      <c r="W16" s="979" t="n">
        <v>0.095</v>
      </c>
      <c r="X16" s="979" t="n">
        <v>0.073</v>
      </c>
      <c r="Y16" s="979" t="n">
        <v>0.064</v>
      </c>
      <c r="Z16" s="979" t="n">
        <v>0.073</v>
      </c>
      <c r="AA16" s="979" t="n">
        <v>0.058</v>
      </c>
      <c r="AB16" s="979" t="n">
        <v>0.061</v>
      </c>
      <c r="AC16" s="980" t="n">
        <v>0.046</v>
      </c>
      <c r="AD16" s="981" t="n">
        <v>0</v>
      </c>
      <c r="AE16" s="982" t="n">
        <v>0.013</v>
      </c>
      <c r="AF16" s="928"/>
      <c r="AG16" s="983" t="s">
        <v>582</v>
      </c>
      <c r="AH16" s="996" t="s">
        <v>70</v>
      </c>
      <c r="AI16" s="985" t="s">
        <v>2447</v>
      </c>
      <c r="AJ16" s="986" t="s">
        <v>2448</v>
      </c>
      <c r="AK16" s="997" t="s">
        <v>2452</v>
      </c>
      <c r="AQ16" s="989" t="s">
        <v>2420</v>
      </c>
      <c r="AR16" s="990" t="s">
        <v>2423</v>
      </c>
      <c r="AS16" s="991" t="s">
        <v>2426</v>
      </c>
      <c r="AT16" s="991" t="str">
        <f aca="false">AQ16&amp;AR16&amp;AS16</f>
        <v>旧処遇改善加算Ⅲ特定加算Ⅱベア加算なし</v>
      </c>
      <c r="AU16" s="991" t="s">
        <v>2443</v>
      </c>
      <c r="AV16" s="992" t="s">
        <v>2409</v>
      </c>
      <c r="AW16" s="992" t="s">
        <v>2417</v>
      </c>
      <c r="AX16" s="992" t="s">
        <v>2427</v>
      </c>
      <c r="AY16" s="992" t="s">
        <v>2428</v>
      </c>
      <c r="AZ16" s="993" t="s">
        <v>2440</v>
      </c>
      <c r="BB16" s="994" t="s">
        <v>582</v>
      </c>
      <c r="BC16" s="993" t="s">
        <v>2450</v>
      </c>
    </row>
    <row r="17" customFormat="false" ht="12" hidden="false" customHeight="false" outlineLevel="0" collapsed="false">
      <c r="A17" s="856" t="s">
        <v>586</v>
      </c>
      <c r="B17" s="974" t="s">
        <v>72</v>
      </c>
      <c r="C17" s="975" t="n">
        <v>0.082</v>
      </c>
      <c r="D17" s="976" t="n">
        <v>0.06</v>
      </c>
      <c r="E17" s="976" t="n">
        <v>0.033</v>
      </c>
      <c r="F17" s="977" t="n">
        <v>0</v>
      </c>
      <c r="G17" s="975" t="n">
        <v>0.018</v>
      </c>
      <c r="H17" s="976" t="n">
        <v>0.012</v>
      </c>
      <c r="I17" s="977" t="n">
        <v>0</v>
      </c>
      <c r="J17" s="975" t="n">
        <v>0.015</v>
      </c>
      <c r="K17" s="977" t="n">
        <v>0</v>
      </c>
      <c r="L17" s="978" t="n">
        <v>0.128</v>
      </c>
      <c r="M17" s="979" t="n">
        <v>0.122</v>
      </c>
      <c r="N17" s="979" t="n">
        <v>0.11</v>
      </c>
      <c r="O17" s="979" t="n">
        <v>0.088</v>
      </c>
      <c r="P17" s="979" t="n">
        <v>0.113</v>
      </c>
      <c r="Q17" s="979" t="n">
        <v>0.106</v>
      </c>
      <c r="R17" s="979" t="n">
        <v>0.107</v>
      </c>
      <c r="S17" s="979" t="n">
        <v>0.1</v>
      </c>
      <c r="T17" s="979" t="n">
        <v>0.091</v>
      </c>
      <c r="U17" s="979" t="n">
        <v>0.085</v>
      </c>
      <c r="V17" s="979" t="n">
        <v>0.079</v>
      </c>
      <c r="W17" s="979" t="n">
        <v>0.095</v>
      </c>
      <c r="X17" s="979" t="n">
        <v>0.073</v>
      </c>
      <c r="Y17" s="979" t="n">
        <v>0.064</v>
      </c>
      <c r="Z17" s="979" t="n">
        <v>0.073</v>
      </c>
      <c r="AA17" s="979" t="n">
        <v>0.058</v>
      </c>
      <c r="AB17" s="979" t="n">
        <v>0.061</v>
      </c>
      <c r="AC17" s="980" t="n">
        <v>0.046</v>
      </c>
      <c r="AD17" s="981" t="n">
        <v>0</v>
      </c>
      <c r="AE17" s="982" t="n">
        <v>0.013</v>
      </c>
      <c r="AF17" s="928"/>
      <c r="AG17" s="983" t="s">
        <v>586</v>
      </c>
      <c r="AH17" s="996" t="s">
        <v>72</v>
      </c>
      <c r="AI17" s="985" t="s">
        <v>2447</v>
      </c>
      <c r="AJ17" s="986" t="s">
        <v>2448</v>
      </c>
      <c r="AK17" s="997" t="s">
        <v>2452</v>
      </c>
      <c r="AQ17" s="989" t="s">
        <v>2420</v>
      </c>
      <c r="AR17" s="990" t="s">
        <v>2424</v>
      </c>
      <c r="AS17" s="991" t="s">
        <v>2425</v>
      </c>
      <c r="AT17" s="991" t="str">
        <f aca="false">AQ17&amp;AR17&amp;AS17</f>
        <v>旧処遇改善加算Ⅲ特定加算なしベア加算あり</v>
      </c>
      <c r="AU17" s="991" t="s">
        <v>2443</v>
      </c>
      <c r="AV17" s="992" t="s">
        <v>2409</v>
      </c>
      <c r="AW17" s="992" t="s">
        <v>2417</v>
      </c>
      <c r="AX17" s="992" t="s">
        <v>2427</v>
      </c>
      <c r="AY17" s="992" t="s">
        <v>2428</v>
      </c>
      <c r="AZ17" s="993" t="s">
        <v>2441</v>
      </c>
      <c r="BB17" s="994" t="s">
        <v>586</v>
      </c>
      <c r="BC17" s="993" t="s">
        <v>2412</v>
      </c>
    </row>
    <row r="18" customFormat="false" ht="12" hidden="false" customHeight="false" outlineLevel="0" collapsed="false">
      <c r="A18" s="856" t="s">
        <v>589</v>
      </c>
      <c r="B18" s="974" t="s">
        <v>74</v>
      </c>
      <c r="C18" s="975" t="n">
        <v>0.082</v>
      </c>
      <c r="D18" s="976" t="n">
        <v>0.06</v>
      </c>
      <c r="E18" s="976" t="n">
        <v>0.033</v>
      </c>
      <c r="F18" s="977" t="n">
        <v>0</v>
      </c>
      <c r="G18" s="975" t="n">
        <v>0.018</v>
      </c>
      <c r="H18" s="976" t="n">
        <v>0.012</v>
      </c>
      <c r="I18" s="977" t="n">
        <v>0</v>
      </c>
      <c r="J18" s="975" t="n">
        <v>0.015</v>
      </c>
      <c r="K18" s="977" t="n">
        <v>0</v>
      </c>
      <c r="L18" s="978" t="n">
        <v>0.128</v>
      </c>
      <c r="M18" s="979" t="n">
        <v>0.122</v>
      </c>
      <c r="N18" s="979" t="n">
        <v>0.11</v>
      </c>
      <c r="O18" s="979" t="n">
        <v>0.088</v>
      </c>
      <c r="P18" s="979" t="n">
        <v>0.113</v>
      </c>
      <c r="Q18" s="979" t="n">
        <v>0.106</v>
      </c>
      <c r="R18" s="979" t="n">
        <v>0.107</v>
      </c>
      <c r="S18" s="979" t="n">
        <v>0.1</v>
      </c>
      <c r="T18" s="979" t="n">
        <v>0.091</v>
      </c>
      <c r="U18" s="979" t="n">
        <v>0.085</v>
      </c>
      <c r="V18" s="979" t="n">
        <v>0.079</v>
      </c>
      <c r="W18" s="979" t="n">
        <v>0.095</v>
      </c>
      <c r="X18" s="979" t="n">
        <v>0.073</v>
      </c>
      <c r="Y18" s="979" t="n">
        <v>0.064</v>
      </c>
      <c r="Z18" s="979" t="n">
        <v>0.073</v>
      </c>
      <c r="AA18" s="979" t="n">
        <v>0.058</v>
      </c>
      <c r="AB18" s="979" t="n">
        <v>0.061</v>
      </c>
      <c r="AC18" s="980" t="n">
        <v>0.046</v>
      </c>
      <c r="AD18" s="981" t="n">
        <v>0</v>
      </c>
      <c r="AE18" s="982" t="n">
        <v>0.013</v>
      </c>
      <c r="AF18" s="928"/>
      <c r="AG18" s="983" t="s">
        <v>589</v>
      </c>
      <c r="AH18" s="996" t="s">
        <v>74</v>
      </c>
      <c r="AI18" s="985" t="s">
        <v>2447</v>
      </c>
      <c r="AJ18" s="986" t="s">
        <v>2448</v>
      </c>
      <c r="AK18" s="997" t="s">
        <v>2452</v>
      </c>
      <c r="AQ18" s="989" t="s">
        <v>2420</v>
      </c>
      <c r="AR18" s="990" t="s">
        <v>2424</v>
      </c>
      <c r="AS18" s="991" t="s">
        <v>2426</v>
      </c>
      <c r="AT18" s="991" t="str">
        <f aca="false">AQ18&amp;AR18&amp;AS18</f>
        <v>旧処遇改善加算Ⅲ特定加算なしベア加算なし</v>
      </c>
      <c r="AU18" s="991" t="s">
        <v>2443</v>
      </c>
      <c r="AV18" s="992" t="s">
        <v>2409</v>
      </c>
      <c r="AW18" s="992" t="s">
        <v>2417</v>
      </c>
      <c r="AX18" s="992" t="s">
        <v>2427</v>
      </c>
      <c r="AY18" s="992" t="s">
        <v>2428</v>
      </c>
      <c r="AZ18" s="993" t="s">
        <v>2442</v>
      </c>
      <c r="BB18" s="994" t="s">
        <v>589</v>
      </c>
      <c r="BC18" s="993" t="s">
        <v>2450</v>
      </c>
    </row>
    <row r="19" customFormat="false" ht="12" hidden="false" customHeight="false" outlineLevel="0" collapsed="false">
      <c r="A19" s="856" t="s">
        <v>593</v>
      </c>
      <c r="B19" s="974" t="s">
        <v>77</v>
      </c>
      <c r="C19" s="975" t="n">
        <v>0.104</v>
      </c>
      <c r="D19" s="976" t="n">
        <v>0.076</v>
      </c>
      <c r="E19" s="976" t="n">
        <v>0.042</v>
      </c>
      <c r="F19" s="977" t="n">
        <v>0</v>
      </c>
      <c r="G19" s="975" t="n">
        <v>0.031</v>
      </c>
      <c r="H19" s="976" t="n">
        <v>0.024</v>
      </c>
      <c r="I19" s="977" t="n">
        <v>0</v>
      </c>
      <c r="J19" s="975" t="n">
        <v>0.023</v>
      </c>
      <c r="K19" s="977" t="n">
        <v>0</v>
      </c>
      <c r="L19" s="978" t="n">
        <v>0.181</v>
      </c>
      <c r="M19" s="979" t="n">
        <v>0.174</v>
      </c>
      <c r="N19" s="979" t="n">
        <v>0.15</v>
      </c>
      <c r="O19" s="979" t="n">
        <v>0.122</v>
      </c>
      <c r="P19" s="979" t="n">
        <v>0.158</v>
      </c>
      <c r="Q19" s="979" t="n">
        <v>0.153</v>
      </c>
      <c r="R19" s="979" t="n">
        <v>0.151</v>
      </c>
      <c r="S19" s="979" t="n">
        <v>0.146</v>
      </c>
      <c r="T19" s="979" t="n">
        <v>0.13</v>
      </c>
      <c r="U19" s="979" t="n">
        <v>0.123</v>
      </c>
      <c r="V19" s="979" t="n">
        <v>0.119</v>
      </c>
      <c r="W19" s="979" t="n">
        <v>0.127</v>
      </c>
      <c r="X19" s="979" t="n">
        <v>0.112</v>
      </c>
      <c r="Y19" s="979" t="n">
        <v>0.096</v>
      </c>
      <c r="Z19" s="979" t="n">
        <v>0.099</v>
      </c>
      <c r="AA19" s="979" t="n">
        <v>0.089</v>
      </c>
      <c r="AB19" s="979" t="n">
        <v>0.088</v>
      </c>
      <c r="AC19" s="980" t="n">
        <v>0.065</v>
      </c>
      <c r="AD19" s="981" t="n">
        <v>0</v>
      </c>
      <c r="AE19" s="982" t="n">
        <v>0.023</v>
      </c>
      <c r="AF19" s="928"/>
      <c r="AG19" s="983" t="s">
        <v>593</v>
      </c>
      <c r="AH19" s="996" t="s">
        <v>77</v>
      </c>
      <c r="AI19" s="985" t="s">
        <v>2447</v>
      </c>
      <c r="AJ19" s="986" t="s">
        <v>2448</v>
      </c>
      <c r="AK19" s="987"/>
      <c r="AQ19" s="989" t="s">
        <v>2418</v>
      </c>
      <c r="AR19" s="990" t="s">
        <v>2422</v>
      </c>
      <c r="AS19" s="991" t="s">
        <v>2425</v>
      </c>
      <c r="AT19" s="991" t="str">
        <f aca="false">AQ19&amp;AR19&amp;AS19</f>
        <v>旧処遇改善加算Ⅰ特定加算Ⅰベア加算あり</v>
      </c>
      <c r="AU19" s="991" t="s">
        <v>2443</v>
      </c>
      <c r="AV19" s="992" t="s">
        <v>2409</v>
      </c>
      <c r="AW19" s="992" t="s">
        <v>2417</v>
      </c>
      <c r="AX19" s="992" t="s">
        <v>2427</v>
      </c>
      <c r="AY19" s="992" t="s">
        <v>2428</v>
      </c>
      <c r="AZ19" s="999"/>
      <c r="BB19" s="994" t="s">
        <v>593</v>
      </c>
      <c r="BC19" s="993" t="s">
        <v>2412</v>
      </c>
    </row>
    <row r="20" customFormat="false" ht="12" hidden="false" customHeight="false" outlineLevel="0" collapsed="false">
      <c r="A20" s="856" t="s">
        <v>597</v>
      </c>
      <c r="B20" s="974" t="s">
        <v>79</v>
      </c>
      <c r="C20" s="975" t="n">
        <v>0.104</v>
      </c>
      <c r="D20" s="976" t="n">
        <v>0.076</v>
      </c>
      <c r="E20" s="976" t="n">
        <v>0.042</v>
      </c>
      <c r="F20" s="977" t="n">
        <v>0</v>
      </c>
      <c r="G20" s="975" t="n">
        <v>0.031</v>
      </c>
      <c r="H20" s="976" t="n">
        <v>0.024</v>
      </c>
      <c r="I20" s="977" t="n">
        <v>0</v>
      </c>
      <c r="J20" s="975" t="n">
        <v>0.023</v>
      </c>
      <c r="K20" s="977" t="n">
        <v>0</v>
      </c>
      <c r="L20" s="978" t="n">
        <v>0.181</v>
      </c>
      <c r="M20" s="979" t="n">
        <v>0.174</v>
      </c>
      <c r="N20" s="979" t="n">
        <v>0.15</v>
      </c>
      <c r="O20" s="979" t="n">
        <v>0.122</v>
      </c>
      <c r="P20" s="979" t="n">
        <v>0.158</v>
      </c>
      <c r="Q20" s="979" t="n">
        <v>0.153</v>
      </c>
      <c r="R20" s="979" t="n">
        <v>0.151</v>
      </c>
      <c r="S20" s="979" t="n">
        <v>0.146</v>
      </c>
      <c r="T20" s="979" t="n">
        <v>0.13</v>
      </c>
      <c r="U20" s="979" t="n">
        <v>0.123</v>
      </c>
      <c r="V20" s="979" t="n">
        <v>0.119</v>
      </c>
      <c r="W20" s="979" t="n">
        <v>0.127</v>
      </c>
      <c r="X20" s="979" t="n">
        <v>0.112</v>
      </c>
      <c r="Y20" s="979" t="n">
        <v>0.096</v>
      </c>
      <c r="Z20" s="979" t="n">
        <v>0.099</v>
      </c>
      <c r="AA20" s="979" t="n">
        <v>0.089</v>
      </c>
      <c r="AB20" s="979" t="n">
        <v>0.088</v>
      </c>
      <c r="AC20" s="980" t="n">
        <v>0.065</v>
      </c>
      <c r="AD20" s="981" t="n">
        <v>0</v>
      </c>
      <c r="AE20" s="982" t="n">
        <v>0.023</v>
      </c>
      <c r="AF20" s="928"/>
      <c r="AG20" s="983" t="s">
        <v>597</v>
      </c>
      <c r="AH20" s="996" t="s">
        <v>79</v>
      </c>
      <c r="AI20" s="985" t="s">
        <v>2447</v>
      </c>
      <c r="AJ20" s="986" t="s">
        <v>2448</v>
      </c>
      <c r="AK20" s="987"/>
      <c r="AQ20" s="989" t="s">
        <v>2418</v>
      </c>
      <c r="AR20" s="990" t="s">
        <v>2423</v>
      </c>
      <c r="AS20" s="991" t="s">
        <v>2425</v>
      </c>
      <c r="AT20" s="991" t="str">
        <f aca="false">AQ20&amp;AR20&amp;AS20</f>
        <v>旧処遇改善加算Ⅰ特定加算Ⅱベア加算あり</v>
      </c>
      <c r="AU20" s="991" t="s">
        <v>2443</v>
      </c>
      <c r="AV20" s="992" t="s">
        <v>2409</v>
      </c>
      <c r="AW20" s="992" t="s">
        <v>2417</v>
      </c>
      <c r="AX20" s="992" t="s">
        <v>2427</v>
      </c>
      <c r="AY20" s="992" t="s">
        <v>2428</v>
      </c>
      <c r="AZ20" s="999"/>
      <c r="BB20" s="994" t="s">
        <v>597</v>
      </c>
      <c r="BC20" s="993" t="s">
        <v>2450</v>
      </c>
    </row>
    <row r="21" customFormat="false" ht="12" hidden="false" customHeight="false" outlineLevel="0" collapsed="false">
      <c r="A21" s="856" t="s">
        <v>601</v>
      </c>
      <c r="B21" s="974" t="s">
        <v>82</v>
      </c>
      <c r="C21" s="975" t="n">
        <v>0.102</v>
      </c>
      <c r="D21" s="976" t="n">
        <v>0.074</v>
      </c>
      <c r="E21" s="976" t="n">
        <v>0.041</v>
      </c>
      <c r="F21" s="977" t="n">
        <v>0</v>
      </c>
      <c r="G21" s="975" t="n">
        <v>0.015</v>
      </c>
      <c r="H21" s="976" t="n">
        <v>0.012</v>
      </c>
      <c r="I21" s="977" t="n">
        <v>0</v>
      </c>
      <c r="J21" s="975" t="n">
        <v>0.017</v>
      </c>
      <c r="K21" s="977" t="n">
        <v>0</v>
      </c>
      <c r="L21" s="978" t="n">
        <v>0.149</v>
      </c>
      <c r="M21" s="979" t="n">
        <v>0.146</v>
      </c>
      <c r="N21" s="979" t="n">
        <v>0.134</v>
      </c>
      <c r="O21" s="979" t="n">
        <v>0.106</v>
      </c>
      <c r="P21" s="979" t="n">
        <v>0.132</v>
      </c>
      <c r="Q21" s="979" t="n">
        <v>0.121</v>
      </c>
      <c r="R21" s="979" t="n">
        <v>0.129</v>
      </c>
      <c r="S21" s="979" t="n">
        <v>0.118</v>
      </c>
      <c r="T21" s="979" t="n">
        <v>0.104</v>
      </c>
      <c r="U21" s="979" t="n">
        <v>0.101</v>
      </c>
      <c r="V21" s="979" t="n">
        <v>0.088</v>
      </c>
      <c r="W21" s="979" t="n">
        <v>0.117</v>
      </c>
      <c r="X21" s="979" t="n">
        <v>0.085</v>
      </c>
      <c r="Y21" s="979" t="n">
        <v>0.071</v>
      </c>
      <c r="Z21" s="979" t="n">
        <v>0.089</v>
      </c>
      <c r="AA21" s="979" t="n">
        <v>0.068</v>
      </c>
      <c r="AB21" s="979" t="n">
        <v>0.073</v>
      </c>
      <c r="AC21" s="980" t="n">
        <v>0.056</v>
      </c>
      <c r="AD21" s="981" t="n">
        <v>0</v>
      </c>
      <c r="AE21" s="982" t="n">
        <v>0.015</v>
      </c>
      <c r="AF21" s="928"/>
      <c r="AG21" s="983" t="s">
        <v>601</v>
      </c>
      <c r="AH21" s="996" t="s">
        <v>82</v>
      </c>
      <c r="AI21" s="985" t="s">
        <v>2447</v>
      </c>
      <c r="AJ21" s="986" t="s">
        <v>2448</v>
      </c>
      <c r="AK21" s="987"/>
      <c r="AQ21" s="989" t="s">
        <v>2418</v>
      </c>
      <c r="AR21" s="990" t="s">
        <v>2424</v>
      </c>
      <c r="AS21" s="991" t="s">
        <v>2425</v>
      </c>
      <c r="AT21" s="991" t="str">
        <f aca="false">AQ21&amp;AR21&amp;AS21</f>
        <v>旧処遇改善加算Ⅰ特定加算なしベア加算あり</v>
      </c>
      <c r="AU21" s="991" t="s">
        <v>2443</v>
      </c>
      <c r="AV21" s="992" t="s">
        <v>2409</v>
      </c>
      <c r="AW21" s="992" t="s">
        <v>2417</v>
      </c>
      <c r="AX21" s="992" t="s">
        <v>2427</v>
      </c>
      <c r="AY21" s="992" t="s">
        <v>2428</v>
      </c>
      <c r="AZ21" s="999"/>
      <c r="BB21" s="994" t="s">
        <v>601</v>
      </c>
      <c r="BC21" s="993" t="s">
        <v>2412</v>
      </c>
    </row>
    <row r="22" customFormat="false" ht="12" hidden="false" customHeight="false" outlineLevel="0" collapsed="false">
      <c r="A22" s="856" t="s">
        <v>605</v>
      </c>
      <c r="B22" s="974" t="s">
        <v>84</v>
      </c>
      <c r="C22" s="975" t="n">
        <v>0.102</v>
      </c>
      <c r="D22" s="976" t="n">
        <v>0.074</v>
      </c>
      <c r="E22" s="976" t="n">
        <v>0.041</v>
      </c>
      <c r="F22" s="977" t="n">
        <v>0</v>
      </c>
      <c r="G22" s="975" t="n">
        <v>0.015</v>
      </c>
      <c r="H22" s="976" t="n">
        <v>0.012</v>
      </c>
      <c r="I22" s="977" t="n">
        <v>0</v>
      </c>
      <c r="J22" s="975" t="n">
        <v>0.017</v>
      </c>
      <c r="K22" s="977" t="n">
        <v>0</v>
      </c>
      <c r="L22" s="978" t="n">
        <v>0.149</v>
      </c>
      <c r="M22" s="979" t="n">
        <v>0.146</v>
      </c>
      <c r="N22" s="979" t="n">
        <v>0.134</v>
      </c>
      <c r="O22" s="979" t="n">
        <v>0.106</v>
      </c>
      <c r="P22" s="979" t="n">
        <v>0.132</v>
      </c>
      <c r="Q22" s="979" t="n">
        <v>0.121</v>
      </c>
      <c r="R22" s="979" t="n">
        <v>0.129</v>
      </c>
      <c r="S22" s="979" t="n">
        <v>0.118</v>
      </c>
      <c r="T22" s="979" t="n">
        <v>0.104</v>
      </c>
      <c r="U22" s="979" t="n">
        <v>0.101</v>
      </c>
      <c r="V22" s="979" t="n">
        <v>0.088</v>
      </c>
      <c r="W22" s="979" t="n">
        <v>0.117</v>
      </c>
      <c r="X22" s="979" t="n">
        <v>0.085</v>
      </c>
      <c r="Y22" s="979" t="n">
        <v>0.071</v>
      </c>
      <c r="Z22" s="979" t="n">
        <v>0.089</v>
      </c>
      <c r="AA22" s="979" t="n">
        <v>0.068</v>
      </c>
      <c r="AB22" s="979" t="n">
        <v>0.073</v>
      </c>
      <c r="AC22" s="980" t="n">
        <v>0.056</v>
      </c>
      <c r="AD22" s="981" t="n">
        <v>0</v>
      </c>
      <c r="AE22" s="982" t="n">
        <v>0.015</v>
      </c>
      <c r="AF22" s="928"/>
      <c r="AG22" s="983" t="s">
        <v>605</v>
      </c>
      <c r="AH22" s="996" t="s">
        <v>84</v>
      </c>
      <c r="AI22" s="985" t="s">
        <v>2447</v>
      </c>
      <c r="AJ22" s="986" t="s">
        <v>2448</v>
      </c>
      <c r="AK22" s="987"/>
      <c r="AQ22" s="989" t="s">
        <v>2419</v>
      </c>
      <c r="AR22" s="990" t="s">
        <v>2424</v>
      </c>
      <c r="AS22" s="991" t="s">
        <v>2425</v>
      </c>
      <c r="AT22" s="991" t="str">
        <f aca="false">AQ22&amp;AR22&amp;AS22</f>
        <v>旧処遇改善加算Ⅱ特定加算なしベア加算あり</v>
      </c>
      <c r="AU22" s="991" t="s">
        <v>2443</v>
      </c>
      <c r="AV22" s="992" t="s">
        <v>2409</v>
      </c>
      <c r="AW22" s="992" t="s">
        <v>2417</v>
      </c>
      <c r="AX22" s="992" t="s">
        <v>2427</v>
      </c>
      <c r="AY22" s="992" t="s">
        <v>2428</v>
      </c>
      <c r="AZ22" s="999"/>
      <c r="BB22" s="994" t="s">
        <v>605</v>
      </c>
      <c r="BC22" s="993" t="s">
        <v>2450</v>
      </c>
    </row>
    <row r="23" customFormat="false" ht="12.5" hidden="false" customHeight="false" outlineLevel="0" collapsed="false">
      <c r="A23" s="856" t="s">
        <v>609</v>
      </c>
      <c r="B23" s="974" t="s">
        <v>86</v>
      </c>
      <c r="C23" s="975" t="n">
        <v>0.102</v>
      </c>
      <c r="D23" s="976" t="n">
        <v>0.074</v>
      </c>
      <c r="E23" s="976" t="n">
        <v>0.041</v>
      </c>
      <c r="F23" s="977" t="n">
        <v>0</v>
      </c>
      <c r="G23" s="975" t="n">
        <v>0.015</v>
      </c>
      <c r="H23" s="976" t="n">
        <v>0.012</v>
      </c>
      <c r="I23" s="977" t="n">
        <v>0</v>
      </c>
      <c r="J23" s="975" t="n">
        <v>0.017</v>
      </c>
      <c r="K23" s="977" t="n">
        <v>0</v>
      </c>
      <c r="L23" s="978" t="n">
        <v>0.149</v>
      </c>
      <c r="M23" s="979" t="n">
        <v>0.146</v>
      </c>
      <c r="N23" s="979" t="n">
        <v>0.134</v>
      </c>
      <c r="O23" s="979" t="n">
        <v>0.106</v>
      </c>
      <c r="P23" s="979" t="n">
        <v>0.132</v>
      </c>
      <c r="Q23" s="979" t="n">
        <v>0.121</v>
      </c>
      <c r="R23" s="979" t="n">
        <v>0.129</v>
      </c>
      <c r="S23" s="979" t="n">
        <v>0.118</v>
      </c>
      <c r="T23" s="979" t="n">
        <v>0.104</v>
      </c>
      <c r="U23" s="979" t="n">
        <v>0.101</v>
      </c>
      <c r="V23" s="979" t="n">
        <v>0.088</v>
      </c>
      <c r="W23" s="979" t="n">
        <v>0.117</v>
      </c>
      <c r="X23" s="979" t="n">
        <v>0.085</v>
      </c>
      <c r="Y23" s="979" t="n">
        <v>0.071</v>
      </c>
      <c r="Z23" s="979" t="n">
        <v>0.089</v>
      </c>
      <c r="AA23" s="979" t="n">
        <v>0.068</v>
      </c>
      <c r="AB23" s="979" t="n">
        <v>0.073</v>
      </c>
      <c r="AC23" s="980" t="n">
        <v>0.056</v>
      </c>
      <c r="AD23" s="981" t="n">
        <v>0</v>
      </c>
      <c r="AE23" s="982" t="n">
        <v>0.015</v>
      </c>
      <c r="AF23" s="928"/>
      <c r="AG23" s="983" t="s">
        <v>609</v>
      </c>
      <c r="AH23" s="996" t="s">
        <v>86</v>
      </c>
      <c r="AI23" s="985" t="s">
        <v>2447</v>
      </c>
      <c r="AJ23" s="986" t="s">
        <v>2448</v>
      </c>
      <c r="AK23" s="987"/>
      <c r="AQ23" s="945" t="s">
        <v>2421</v>
      </c>
      <c r="AR23" s="946" t="s">
        <v>2424</v>
      </c>
      <c r="AS23" s="1000" t="s">
        <v>2426</v>
      </c>
      <c r="AT23" s="1000" t="str">
        <f aca="false">AQ23&amp;AR23&amp;AS23</f>
        <v>旧処遇改善加算なし特定加算なしベア加算なし</v>
      </c>
      <c r="AU23" s="1000" t="s">
        <v>2443</v>
      </c>
      <c r="AV23" s="949" t="s">
        <v>2409</v>
      </c>
      <c r="AW23" s="949" t="s">
        <v>2417</v>
      </c>
      <c r="AX23" s="949" t="s">
        <v>2427</v>
      </c>
      <c r="AY23" s="949" t="s">
        <v>2428</v>
      </c>
      <c r="AZ23" s="1001"/>
      <c r="BB23" s="994" t="s">
        <v>609</v>
      </c>
      <c r="BC23" s="993" t="s">
        <v>2450</v>
      </c>
    </row>
    <row r="24" customFormat="false" ht="12" hidden="false" customHeight="false" outlineLevel="0" collapsed="false">
      <c r="A24" s="856" t="s">
        <v>613</v>
      </c>
      <c r="B24" s="974" t="s">
        <v>88</v>
      </c>
      <c r="C24" s="975" t="n">
        <v>0.102</v>
      </c>
      <c r="D24" s="976" t="n">
        <v>0.074</v>
      </c>
      <c r="E24" s="976" t="n">
        <v>0.041</v>
      </c>
      <c r="F24" s="977" t="n">
        <v>0</v>
      </c>
      <c r="G24" s="975" t="n">
        <v>0.015</v>
      </c>
      <c r="H24" s="976" t="n">
        <v>0.012</v>
      </c>
      <c r="I24" s="977" t="n">
        <v>0</v>
      </c>
      <c r="J24" s="975" t="n">
        <v>0.017</v>
      </c>
      <c r="K24" s="977" t="n">
        <v>0</v>
      </c>
      <c r="L24" s="978" t="n">
        <v>0.149</v>
      </c>
      <c r="M24" s="979" t="n">
        <v>0.146</v>
      </c>
      <c r="N24" s="979" t="n">
        <v>0.134</v>
      </c>
      <c r="O24" s="979" t="n">
        <v>0.106</v>
      </c>
      <c r="P24" s="979" t="n">
        <v>0.132</v>
      </c>
      <c r="Q24" s="979" t="n">
        <v>0.121</v>
      </c>
      <c r="R24" s="979" t="n">
        <v>0.129</v>
      </c>
      <c r="S24" s="979" t="n">
        <v>0.118</v>
      </c>
      <c r="T24" s="979" t="n">
        <v>0.104</v>
      </c>
      <c r="U24" s="979" t="n">
        <v>0.101</v>
      </c>
      <c r="V24" s="979" t="n">
        <v>0.088</v>
      </c>
      <c r="W24" s="979" t="n">
        <v>0.117</v>
      </c>
      <c r="X24" s="979" t="n">
        <v>0.085</v>
      </c>
      <c r="Y24" s="979" t="n">
        <v>0.071</v>
      </c>
      <c r="Z24" s="979" t="n">
        <v>0.089</v>
      </c>
      <c r="AA24" s="979" t="n">
        <v>0.068</v>
      </c>
      <c r="AB24" s="979" t="n">
        <v>0.073</v>
      </c>
      <c r="AC24" s="980" t="n">
        <v>0.056</v>
      </c>
      <c r="AD24" s="981" t="n">
        <v>0</v>
      </c>
      <c r="AE24" s="982" t="n">
        <v>0.015</v>
      </c>
      <c r="AF24" s="928"/>
      <c r="AG24" s="983" t="s">
        <v>613</v>
      </c>
      <c r="AH24" s="996" t="s">
        <v>88</v>
      </c>
      <c r="AI24" s="985" t="s">
        <v>2447</v>
      </c>
      <c r="AJ24" s="986" t="s">
        <v>2448</v>
      </c>
      <c r="AK24" s="987"/>
      <c r="BB24" s="994" t="s">
        <v>613</v>
      </c>
      <c r="BC24" s="993" t="s">
        <v>2450</v>
      </c>
    </row>
    <row r="25" customFormat="false" ht="12" hidden="false" customHeight="false" outlineLevel="0" collapsed="false">
      <c r="A25" s="856" t="s">
        <v>617</v>
      </c>
      <c r="B25" s="974" t="s">
        <v>91</v>
      </c>
      <c r="C25" s="975" t="n">
        <v>0.102</v>
      </c>
      <c r="D25" s="976" t="n">
        <v>0.074</v>
      </c>
      <c r="E25" s="976" t="n">
        <v>0.041</v>
      </c>
      <c r="F25" s="977" t="n">
        <v>0</v>
      </c>
      <c r="G25" s="975" t="n">
        <v>0.015</v>
      </c>
      <c r="H25" s="976" t="n">
        <v>0.012</v>
      </c>
      <c r="I25" s="977" t="n">
        <v>0</v>
      </c>
      <c r="J25" s="975" t="n">
        <v>0.017</v>
      </c>
      <c r="K25" s="977" t="n">
        <v>0</v>
      </c>
      <c r="L25" s="978" t="n">
        <v>0.149</v>
      </c>
      <c r="M25" s="979" t="n">
        <v>0.146</v>
      </c>
      <c r="N25" s="979" t="n">
        <v>0.134</v>
      </c>
      <c r="O25" s="979" t="n">
        <v>0.106</v>
      </c>
      <c r="P25" s="979" t="n">
        <v>0.132</v>
      </c>
      <c r="Q25" s="979" t="n">
        <v>0.121</v>
      </c>
      <c r="R25" s="979" t="n">
        <v>0.129</v>
      </c>
      <c r="S25" s="979" t="n">
        <v>0.118</v>
      </c>
      <c r="T25" s="979" t="n">
        <v>0.104</v>
      </c>
      <c r="U25" s="979" t="n">
        <v>0.101</v>
      </c>
      <c r="V25" s="979" t="n">
        <v>0.088</v>
      </c>
      <c r="W25" s="979" t="n">
        <v>0.117</v>
      </c>
      <c r="X25" s="979" t="n">
        <v>0.085</v>
      </c>
      <c r="Y25" s="979" t="n">
        <v>0.071</v>
      </c>
      <c r="Z25" s="979" t="n">
        <v>0.089</v>
      </c>
      <c r="AA25" s="979" t="n">
        <v>0.068</v>
      </c>
      <c r="AB25" s="979" t="n">
        <v>0.073</v>
      </c>
      <c r="AC25" s="980" t="n">
        <v>0.056</v>
      </c>
      <c r="AD25" s="981" t="n">
        <v>0</v>
      </c>
      <c r="AE25" s="982" t="n">
        <v>0.015</v>
      </c>
      <c r="AF25" s="928"/>
      <c r="AG25" s="983" t="s">
        <v>617</v>
      </c>
      <c r="AH25" s="996" t="s">
        <v>91</v>
      </c>
      <c r="AI25" s="985" t="s">
        <v>2447</v>
      </c>
      <c r="AJ25" s="986" t="s">
        <v>2448</v>
      </c>
      <c r="AK25" s="987"/>
      <c r="BB25" s="994" t="s">
        <v>617</v>
      </c>
      <c r="BC25" s="993" t="s">
        <v>2412</v>
      </c>
    </row>
    <row r="26" customFormat="false" ht="24" hidden="false" customHeight="false" outlineLevel="0" collapsed="false">
      <c r="A26" s="856" t="s">
        <v>621</v>
      </c>
      <c r="B26" s="974" t="s">
        <v>93</v>
      </c>
      <c r="C26" s="975" t="n">
        <v>0.102</v>
      </c>
      <c r="D26" s="976" t="n">
        <v>0.074</v>
      </c>
      <c r="E26" s="976" t="n">
        <v>0.041</v>
      </c>
      <c r="F26" s="977" t="n">
        <v>0</v>
      </c>
      <c r="G26" s="975" t="n">
        <v>0.015</v>
      </c>
      <c r="H26" s="976" t="n">
        <v>0.012</v>
      </c>
      <c r="I26" s="977" t="n">
        <v>0</v>
      </c>
      <c r="J26" s="975" t="n">
        <v>0.017</v>
      </c>
      <c r="K26" s="977" t="n">
        <v>0</v>
      </c>
      <c r="L26" s="978" t="n">
        <v>0.149</v>
      </c>
      <c r="M26" s="979" t="n">
        <v>0.146</v>
      </c>
      <c r="N26" s="979" t="n">
        <v>0.134</v>
      </c>
      <c r="O26" s="979" t="n">
        <v>0.106</v>
      </c>
      <c r="P26" s="979" t="n">
        <v>0.132</v>
      </c>
      <c r="Q26" s="979" t="n">
        <v>0.121</v>
      </c>
      <c r="R26" s="979" t="n">
        <v>0.129</v>
      </c>
      <c r="S26" s="979" t="n">
        <v>0.118</v>
      </c>
      <c r="T26" s="979" t="n">
        <v>0.104</v>
      </c>
      <c r="U26" s="979" t="n">
        <v>0.101</v>
      </c>
      <c r="V26" s="979" t="n">
        <v>0.088</v>
      </c>
      <c r="W26" s="979" t="n">
        <v>0.117</v>
      </c>
      <c r="X26" s="979" t="n">
        <v>0.085</v>
      </c>
      <c r="Y26" s="979" t="n">
        <v>0.071</v>
      </c>
      <c r="Z26" s="979" t="n">
        <v>0.089</v>
      </c>
      <c r="AA26" s="979" t="n">
        <v>0.068</v>
      </c>
      <c r="AB26" s="979" t="n">
        <v>0.073</v>
      </c>
      <c r="AC26" s="980" t="n">
        <v>0.056</v>
      </c>
      <c r="AD26" s="981" t="n">
        <v>0</v>
      </c>
      <c r="AE26" s="982" t="n">
        <v>0.015</v>
      </c>
      <c r="AF26" s="928"/>
      <c r="AG26" s="983" t="s">
        <v>621</v>
      </c>
      <c r="AH26" s="996" t="s">
        <v>93</v>
      </c>
      <c r="AI26" s="985" t="s">
        <v>2447</v>
      </c>
      <c r="AJ26" s="986" t="s">
        <v>2448</v>
      </c>
      <c r="AK26" s="987"/>
      <c r="BB26" s="994" t="s">
        <v>621</v>
      </c>
      <c r="BC26" s="993" t="s">
        <v>2450</v>
      </c>
    </row>
    <row r="27" customFormat="false" ht="12" hidden="false" customHeight="false" outlineLevel="0" collapsed="false">
      <c r="A27" s="856" t="s">
        <v>625</v>
      </c>
      <c r="B27" s="974" t="s">
        <v>96</v>
      </c>
      <c r="C27" s="975" t="n">
        <v>0.111</v>
      </c>
      <c r="D27" s="976" t="n">
        <v>0.081</v>
      </c>
      <c r="E27" s="976" t="n">
        <v>0.045</v>
      </c>
      <c r="F27" s="977" t="n">
        <v>0</v>
      </c>
      <c r="G27" s="975" t="n">
        <v>0.031</v>
      </c>
      <c r="H27" s="976" t="n">
        <v>0.023</v>
      </c>
      <c r="I27" s="977" t="n">
        <v>0</v>
      </c>
      <c r="J27" s="975" t="n">
        <v>0.023</v>
      </c>
      <c r="K27" s="977" t="n">
        <v>0</v>
      </c>
      <c r="L27" s="978" t="n">
        <v>0.186</v>
      </c>
      <c r="M27" s="979" t="n">
        <v>0.178</v>
      </c>
      <c r="N27" s="979" t="n">
        <v>0.155</v>
      </c>
      <c r="O27" s="979" t="n">
        <v>0.125</v>
      </c>
      <c r="P27" s="979" t="n">
        <v>0.163</v>
      </c>
      <c r="Q27" s="979" t="n">
        <v>0.156</v>
      </c>
      <c r="R27" s="979" t="n">
        <v>0.155</v>
      </c>
      <c r="S27" s="979" t="n">
        <v>0.148</v>
      </c>
      <c r="T27" s="979" t="n">
        <v>0.133</v>
      </c>
      <c r="U27" s="979" t="n">
        <v>0.125</v>
      </c>
      <c r="V27" s="979" t="n">
        <v>0.12</v>
      </c>
      <c r="W27" s="979" t="n">
        <v>0.132</v>
      </c>
      <c r="X27" s="979" t="n">
        <v>0.112</v>
      </c>
      <c r="Y27" s="979" t="n">
        <v>0.097</v>
      </c>
      <c r="Z27" s="979" t="n">
        <v>0.102</v>
      </c>
      <c r="AA27" s="979" t="n">
        <v>0.089</v>
      </c>
      <c r="AB27" s="979" t="n">
        <v>0.089</v>
      </c>
      <c r="AC27" s="980" t="n">
        <v>0.066</v>
      </c>
      <c r="AD27" s="981" t="n">
        <v>0</v>
      </c>
      <c r="AE27" s="982" t="n">
        <v>0.021</v>
      </c>
      <c r="AF27" s="928"/>
      <c r="AG27" s="983" t="s">
        <v>625</v>
      </c>
      <c r="AH27" s="996" t="s">
        <v>96</v>
      </c>
      <c r="AI27" s="985" t="s">
        <v>2447</v>
      </c>
      <c r="AJ27" s="986" t="s">
        <v>2448</v>
      </c>
      <c r="AK27" s="987"/>
      <c r="BB27" s="994" t="s">
        <v>625</v>
      </c>
      <c r="BC27" s="993" t="s">
        <v>2412</v>
      </c>
    </row>
    <row r="28" customFormat="false" ht="12" hidden="false" customHeight="false" outlineLevel="0" collapsed="false">
      <c r="A28" s="856" t="s">
        <v>629</v>
      </c>
      <c r="B28" s="974" t="s">
        <v>98</v>
      </c>
      <c r="C28" s="975" t="n">
        <v>0.111</v>
      </c>
      <c r="D28" s="976" t="n">
        <v>0.081</v>
      </c>
      <c r="E28" s="976" t="n">
        <v>0.045</v>
      </c>
      <c r="F28" s="977" t="n">
        <v>0</v>
      </c>
      <c r="G28" s="975" t="n">
        <v>0.031</v>
      </c>
      <c r="H28" s="976" t="n">
        <v>0.023</v>
      </c>
      <c r="I28" s="977" t="n">
        <v>0</v>
      </c>
      <c r="J28" s="975" t="n">
        <v>0.023</v>
      </c>
      <c r="K28" s="977" t="n">
        <v>0</v>
      </c>
      <c r="L28" s="978" t="n">
        <v>0.186</v>
      </c>
      <c r="M28" s="979" t="n">
        <v>0.178</v>
      </c>
      <c r="N28" s="979" t="n">
        <v>0.155</v>
      </c>
      <c r="O28" s="979" t="n">
        <v>0.125</v>
      </c>
      <c r="P28" s="979" t="n">
        <v>0.163</v>
      </c>
      <c r="Q28" s="979" t="n">
        <v>0.156</v>
      </c>
      <c r="R28" s="979" t="n">
        <v>0.155</v>
      </c>
      <c r="S28" s="979" t="n">
        <v>0.148</v>
      </c>
      <c r="T28" s="979" t="n">
        <v>0.133</v>
      </c>
      <c r="U28" s="979" t="n">
        <v>0.125</v>
      </c>
      <c r="V28" s="979" t="n">
        <v>0.12</v>
      </c>
      <c r="W28" s="979" t="n">
        <v>0.132</v>
      </c>
      <c r="X28" s="979" t="n">
        <v>0.112</v>
      </c>
      <c r="Y28" s="979" t="n">
        <v>0.097</v>
      </c>
      <c r="Z28" s="979" t="n">
        <v>0.102</v>
      </c>
      <c r="AA28" s="979" t="n">
        <v>0.089</v>
      </c>
      <c r="AB28" s="979" t="n">
        <v>0.089</v>
      </c>
      <c r="AC28" s="980" t="n">
        <v>0.066</v>
      </c>
      <c r="AD28" s="981" t="n">
        <v>0</v>
      </c>
      <c r="AE28" s="982" t="n">
        <v>0.021</v>
      </c>
      <c r="AF28" s="928"/>
      <c r="AG28" s="983" t="s">
        <v>629</v>
      </c>
      <c r="AH28" s="996" t="s">
        <v>98</v>
      </c>
      <c r="AI28" s="985" t="s">
        <v>2447</v>
      </c>
      <c r="AJ28" s="986" t="s">
        <v>2448</v>
      </c>
      <c r="AK28" s="987"/>
      <c r="BB28" s="994" t="s">
        <v>629</v>
      </c>
      <c r="BC28" s="993" t="s">
        <v>2450</v>
      </c>
    </row>
    <row r="29" customFormat="false" ht="12" hidden="false" customHeight="false" outlineLevel="0" collapsed="false">
      <c r="A29" s="856" t="s">
        <v>634</v>
      </c>
      <c r="B29" s="974" t="s">
        <v>100</v>
      </c>
      <c r="C29" s="975" t="n">
        <v>0.111</v>
      </c>
      <c r="D29" s="976" t="n">
        <v>0.081</v>
      </c>
      <c r="E29" s="976" t="n">
        <v>0.045</v>
      </c>
      <c r="F29" s="977" t="n">
        <v>0</v>
      </c>
      <c r="G29" s="975" t="n">
        <v>0.031</v>
      </c>
      <c r="H29" s="976" t="n">
        <v>0.023</v>
      </c>
      <c r="I29" s="977" t="n">
        <v>0</v>
      </c>
      <c r="J29" s="975" t="n">
        <v>0.023</v>
      </c>
      <c r="K29" s="977" t="n">
        <v>0</v>
      </c>
      <c r="L29" s="978" t="n">
        <v>0.186</v>
      </c>
      <c r="M29" s="979" t="n">
        <v>0.178</v>
      </c>
      <c r="N29" s="979" t="n">
        <v>0.155</v>
      </c>
      <c r="O29" s="979" t="n">
        <v>0.125</v>
      </c>
      <c r="P29" s="979" t="n">
        <v>0.163</v>
      </c>
      <c r="Q29" s="979" t="n">
        <v>0.156</v>
      </c>
      <c r="R29" s="979" t="n">
        <v>0.155</v>
      </c>
      <c r="S29" s="979" t="n">
        <v>0.148</v>
      </c>
      <c r="T29" s="979" t="n">
        <v>0.133</v>
      </c>
      <c r="U29" s="979" t="n">
        <v>0.125</v>
      </c>
      <c r="V29" s="979" t="n">
        <v>0.12</v>
      </c>
      <c r="W29" s="979" t="n">
        <v>0.132</v>
      </c>
      <c r="X29" s="979" t="n">
        <v>0.112</v>
      </c>
      <c r="Y29" s="979" t="n">
        <v>0.097</v>
      </c>
      <c r="Z29" s="979" t="n">
        <v>0.102</v>
      </c>
      <c r="AA29" s="979" t="n">
        <v>0.089</v>
      </c>
      <c r="AB29" s="979" t="n">
        <v>0.089</v>
      </c>
      <c r="AC29" s="980" t="n">
        <v>0.066</v>
      </c>
      <c r="AD29" s="981" t="n">
        <v>0</v>
      </c>
      <c r="AE29" s="982" t="n">
        <v>0.021</v>
      </c>
      <c r="AF29" s="928"/>
      <c r="AG29" s="983" t="s">
        <v>634</v>
      </c>
      <c r="AH29" s="996" t="s">
        <v>100</v>
      </c>
      <c r="AI29" s="985" t="s">
        <v>2447</v>
      </c>
      <c r="AJ29" s="986" t="s">
        <v>2448</v>
      </c>
      <c r="AK29" s="987"/>
      <c r="BB29" s="994" t="s">
        <v>634</v>
      </c>
      <c r="BC29" s="993" t="s">
        <v>2450</v>
      </c>
    </row>
    <row r="30" customFormat="false" ht="12" hidden="false" customHeight="false" outlineLevel="0" collapsed="false">
      <c r="A30" s="856" t="s">
        <v>638</v>
      </c>
      <c r="B30" s="974" t="s">
        <v>102</v>
      </c>
      <c r="C30" s="975" t="n">
        <v>0.111</v>
      </c>
      <c r="D30" s="976" t="n">
        <v>0.081</v>
      </c>
      <c r="E30" s="976" t="n">
        <v>0.045</v>
      </c>
      <c r="F30" s="977" t="n">
        <v>0</v>
      </c>
      <c r="G30" s="975" t="n">
        <v>0.031</v>
      </c>
      <c r="H30" s="976" t="n">
        <v>0.023</v>
      </c>
      <c r="I30" s="977" t="n">
        <v>0</v>
      </c>
      <c r="J30" s="975" t="n">
        <v>0.023</v>
      </c>
      <c r="K30" s="977" t="n">
        <v>0</v>
      </c>
      <c r="L30" s="978" t="n">
        <v>0.186</v>
      </c>
      <c r="M30" s="979" t="n">
        <v>0.178</v>
      </c>
      <c r="N30" s="979" t="n">
        <v>0.155</v>
      </c>
      <c r="O30" s="979" t="n">
        <v>0.125</v>
      </c>
      <c r="P30" s="979" t="n">
        <v>0.163</v>
      </c>
      <c r="Q30" s="979" t="n">
        <v>0.156</v>
      </c>
      <c r="R30" s="979" t="n">
        <v>0.155</v>
      </c>
      <c r="S30" s="979" t="n">
        <v>0.148</v>
      </c>
      <c r="T30" s="979" t="n">
        <v>0.133</v>
      </c>
      <c r="U30" s="979" t="n">
        <v>0.125</v>
      </c>
      <c r="V30" s="979" t="n">
        <v>0.12</v>
      </c>
      <c r="W30" s="979" t="n">
        <v>0.132</v>
      </c>
      <c r="X30" s="979" t="n">
        <v>0.112</v>
      </c>
      <c r="Y30" s="979" t="n">
        <v>0.097</v>
      </c>
      <c r="Z30" s="979" t="n">
        <v>0.102</v>
      </c>
      <c r="AA30" s="979" t="n">
        <v>0.089</v>
      </c>
      <c r="AB30" s="979" t="n">
        <v>0.089</v>
      </c>
      <c r="AC30" s="980" t="n">
        <v>0.066</v>
      </c>
      <c r="AD30" s="981" t="n">
        <v>0</v>
      </c>
      <c r="AE30" s="982" t="n">
        <v>0.021</v>
      </c>
      <c r="AF30" s="928"/>
      <c r="AG30" s="983" t="s">
        <v>638</v>
      </c>
      <c r="AH30" s="996" t="s">
        <v>102</v>
      </c>
      <c r="AI30" s="985" t="s">
        <v>2447</v>
      </c>
      <c r="AJ30" s="986" t="s">
        <v>2448</v>
      </c>
      <c r="AK30" s="987"/>
      <c r="BB30" s="994" t="s">
        <v>638</v>
      </c>
      <c r="BC30" s="993" t="s">
        <v>2450</v>
      </c>
    </row>
    <row r="31" customFormat="false" ht="12" hidden="false" customHeight="false" outlineLevel="0" collapsed="false">
      <c r="A31" s="856" t="s">
        <v>642</v>
      </c>
      <c r="B31" s="974" t="s">
        <v>643</v>
      </c>
      <c r="C31" s="975" t="n">
        <v>0.083</v>
      </c>
      <c r="D31" s="976" t="n">
        <v>0.06</v>
      </c>
      <c r="E31" s="976" t="n">
        <v>0.033</v>
      </c>
      <c r="F31" s="977" t="n">
        <v>0</v>
      </c>
      <c r="G31" s="975" t="n">
        <v>0.027</v>
      </c>
      <c r="H31" s="976" t="n">
        <v>0.023</v>
      </c>
      <c r="I31" s="977" t="n">
        <v>0</v>
      </c>
      <c r="J31" s="975" t="n">
        <v>0.016</v>
      </c>
      <c r="K31" s="977" t="n">
        <v>0</v>
      </c>
      <c r="L31" s="978" t="n">
        <v>0.14</v>
      </c>
      <c r="M31" s="979" t="n">
        <v>0.136</v>
      </c>
      <c r="N31" s="979" t="n">
        <v>0.113</v>
      </c>
      <c r="O31" s="979" t="n">
        <v>0.09</v>
      </c>
      <c r="P31" s="979" t="n">
        <v>0.124</v>
      </c>
      <c r="Q31" s="979" t="n">
        <v>0.117</v>
      </c>
      <c r="R31" s="979" t="n">
        <v>0.12</v>
      </c>
      <c r="S31" s="979" t="n">
        <v>0.113</v>
      </c>
      <c r="T31" s="979" t="n">
        <v>0.101</v>
      </c>
      <c r="U31" s="979" t="n">
        <v>0.097</v>
      </c>
      <c r="V31" s="979" t="n">
        <v>0.09</v>
      </c>
      <c r="W31" s="979" t="n">
        <v>0.097</v>
      </c>
      <c r="X31" s="979" t="n">
        <v>0.086</v>
      </c>
      <c r="Y31" s="979" t="n">
        <v>0.074</v>
      </c>
      <c r="Z31" s="979" t="n">
        <v>0.074</v>
      </c>
      <c r="AA31" s="979" t="n">
        <v>0.07</v>
      </c>
      <c r="AB31" s="979" t="n">
        <v>0.063</v>
      </c>
      <c r="AC31" s="980" t="n">
        <v>0.047</v>
      </c>
      <c r="AD31" s="981" t="n">
        <v>0</v>
      </c>
      <c r="AE31" s="982" t="n">
        <v>0.014</v>
      </c>
      <c r="AF31" s="928"/>
      <c r="AG31" s="858" t="s">
        <v>642</v>
      </c>
      <c r="AH31" s="996" t="s">
        <v>643</v>
      </c>
      <c r="AI31" s="985" t="s">
        <v>2447</v>
      </c>
      <c r="AJ31" s="986" t="s">
        <v>2448</v>
      </c>
      <c r="AK31" s="997" t="s">
        <v>2453</v>
      </c>
      <c r="BB31" s="1002" t="s">
        <v>642</v>
      </c>
      <c r="BC31" s="993" t="s">
        <v>2412</v>
      </c>
    </row>
    <row r="32" customFormat="false" ht="12" hidden="false" customHeight="false" outlineLevel="0" collapsed="false">
      <c r="A32" s="856" t="s">
        <v>647</v>
      </c>
      <c r="B32" s="974" t="s">
        <v>648</v>
      </c>
      <c r="C32" s="975" t="n">
        <v>0.083</v>
      </c>
      <c r="D32" s="976" t="n">
        <v>0.06</v>
      </c>
      <c r="E32" s="976" t="n">
        <v>0.033</v>
      </c>
      <c r="F32" s="977" t="n">
        <v>0</v>
      </c>
      <c r="G32" s="975" t="n">
        <v>0.027</v>
      </c>
      <c r="H32" s="976" t="n">
        <v>0.023</v>
      </c>
      <c r="I32" s="977" t="n">
        <v>0</v>
      </c>
      <c r="J32" s="975" t="n">
        <v>0.016</v>
      </c>
      <c r="K32" s="977" t="n">
        <v>0</v>
      </c>
      <c r="L32" s="978" t="n">
        <v>0.14</v>
      </c>
      <c r="M32" s="979" t="n">
        <v>0.136</v>
      </c>
      <c r="N32" s="979" t="n">
        <v>0.113</v>
      </c>
      <c r="O32" s="979" t="n">
        <v>0.09</v>
      </c>
      <c r="P32" s="979" t="n">
        <v>0.124</v>
      </c>
      <c r="Q32" s="979" t="n">
        <v>0.117</v>
      </c>
      <c r="R32" s="979" t="n">
        <v>0.12</v>
      </c>
      <c r="S32" s="979" t="n">
        <v>0.113</v>
      </c>
      <c r="T32" s="979" t="n">
        <v>0.101</v>
      </c>
      <c r="U32" s="979" t="n">
        <v>0.097</v>
      </c>
      <c r="V32" s="979" t="n">
        <v>0.09</v>
      </c>
      <c r="W32" s="979" t="n">
        <v>0.097</v>
      </c>
      <c r="X32" s="979" t="n">
        <v>0.086</v>
      </c>
      <c r="Y32" s="979" t="n">
        <v>0.074</v>
      </c>
      <c r="Z32" s="979" t="n">
        <v>0.074</v>
      </c>
      <c r="AA32" s="979" t="n">
        <v>0.07</v>
      </c>
      <c r="AB32" s="979" t="n">
        <v>0.063</v>
      </c>
      <c r="AC32" s="980" t="n">
        <v>0.047</v>
      </c>
      <c r="AD32" s="981" t="n">
        <v>0</v>
      </c>
      <c r="AE32" s="982" t="n">
        <v>0.014</v>
      </c>
      <c r="AF32" s="928"/>
      <c r="AG32" s="983" t="s">
        <v>647</v>
      </c>
      <c r="AH32" s="996" t="s">
        <v>648</v>
      </c>
      <c r="AI32" s="985" t="s">
        <v>2447</v>
      </c>
      <c r="AJ32" s="986" t="s">
        <v>2448</v>
      </c>
      <c r="AK32" s="997" t="s">
        <v>2453</v>
      </c>
      <c r="BB32" s="994" t="s">
        <v>647</v>
      </c>
      <c r="BC32" s="993" t="s">
        <v>2412</v>
      </c>
    </row>
    <row r="33" customFormat="false" ht="24" hidden="false" customHeight="false" outlineLevel="0" collapsed="false">
      <c r="A33" s="856" t="s">
        <v>104</v>
      </c>
      <c r="B33" s="974" t="s">
        <v>105</v>
      </c>
      <c r="C33" s="975" t="n">
        <v>0.083</v>
      </c>
      <c r="D33" s="976" t="n">
        <v>0.06</v>
      </c>
      <c r="E33" s="976" t="n">
        <v>0.033</v>
      </c>
      <c r="F33" s="977" t="n">
        <v>0</v>
      </c>
      <c r="G33" s="975" t="n">
        <v>0.027</v>
      </c>
      <c r="H33" s="976" t="n">
        <v>0.023</v>
      </c>
      <c r="I33" s="977" t="n">
        <v>0</v>
      </c>
      <c r="J33" s="975" t="n">
        <v>0.016</v>
      </c>
      <c r="K33" s="977" t="n">
        <v>0</v>
      </c>
      <c r="L33" s="978" t="n">
        <v>0.14</v>
      </c>
      <c r="M33" s="979" t="n">
        <v>0.136</v>
      </c>
      <c r="N33" s="979" t="n">
        <v>0.113</v>
      </c>
      <c r="O33" s="979" t="n">
        <v>0.09</v>
      </c>
      <c r="P33" s="979" t="n">
        <v>0.124</v>
      </c>
      <c r="Q33" s="979" t="n">
        <v>0.117</v>
      </c>
      <c r="R33" s="979" t="n">
        <v>0.12</v>
      </c>
      <c r="S33" s="979" t="n">
        <v>0.113</v>
      </c>
      <c r="T33" s="979" t="n">
        <v>0.101</v>
      </c>
      <c r="U33" s="979" t="n">
        <v>0.097</v>
      </c>
      <c r="V33" s="979" t="n">
        <v>0.09</v>
      </c>
      <c r="W33" s="979" t="n">
        <v>0.097</v>
      </c>
      <c r="X33" s="979" t="n">
        <v>0.086</v>
      </c>
      <c r="Y33" s="979" t="n">
        <v>0.074</v>
      </c>
      <c r="Z33" s="979" t="n">
        <v>0.074</v>
      </c>
      <c r="AA33" s="979" t="n">
        <v>0.07</v>
      </c>
      <c r="AB33" s="979" t="n">
        <v>0.063</v>
      </c>
      <c r="AC33" s="980" t="n">
        <v>0.047</v>
      </c>
      <c r="AD33" s="981" t="n">
        <v>0</v>
      </c>
      <c r="AE33" s="982" t="n">
        <v>0.014</v>
      </c>
      <c r="AF33" s="928"/>
      <c r="AG33" s="983" t="s">
        <v>104</v>
      </c>
      <c r="AH33" s="996" t="s">
        <v>105</v>
      </c>
      <c r="AI33" s="985" t="s">
        <v>2447</v>
      </c>
      <c r="AJ33" s="986" t="s">
        <v>2448</v>
      </c>
      <c r="AK33" s="997" t="s">
        <v>2454</v>
      </c>
      <c r="BB33" s="994" t="s">
        <v>104</v>
      </c>
      <c r="BC33" s="993" t="s">
        <v>2450</v>
      </c>
    </row>
    <row r="34" customFormat="false" ht="24" hidden="false" customHeight="false" outlineLevel="0" collapsed="false">
      <c r="A34" s="856" t="s">
        <v>655</v>
      </c>
      <c r="B34" s="974" t="s">
        <v>107</v>
      </c>
      <c r="C34" s="975" t="n">
        <v>0.083</v>
      </c>
      <c r="D34" s="976" t="n">
        <v>0.06</v>
      </c>
      <c r="E34" s="976" t="n">
        <v>0.033</v>
      </c>
      <c r="F34" s="977" t="n">
        <v>0</v>
      </c>
      <c r="G34" s="975" t="n">
        <v>0.027</v>
      </c>
      <c r="H34" s="976" t="n">
        <v>0.023</v>
      </c>
      <c r="I34" s="977" t="n">
        <v>0</v>
      </c>
      <c r="J34" s="975" t="n">
        <v>0.016</v>
      </c>
      <c r="K34" s="977" t="n">
        <v>0</v>
      </c>
      <c r="L34" s="978" t="n">
        <v>0.14</v>
      </c>
      <c r="M34" s="979" t="n">
        <v>0.136</v>
      </c>
      <c r="N34" s="979" t="n">
        <v>0.113</v>
      </c>
      <c r="O34" s="979" t="n">
        <v>0.09</v>
      </c>
      <c r="P34" s="979" t="n">
        <v>0.124</v>
      </c>
      <c r="Q34" s="979" t="n">
        <v>0.117</v>
      </c>
      <c r="R34" s="979" t="n">
        <v>0.12</v>
      </c>
      <c r="S34" s="979" t="n">
        <v>0.113</v>
      </c>
      <c r="T34" s="979" t="n">
        <v>0.101</v>
      </c>
      <c r="U34" s="979" t="n">
        <v>0.097</v>
      </c>
      <c r="V34" s="979" t="n">
        <v>0.09</v>
      </c>
      <c r="W34" s="979" t="n">
        <v>0.097</v>
      </c>
      <c r="X34" s="979" t="n">
        <v>0.086</v>
      </c>
      <c r="Y34" s="979" t="n">
        <v>0.074</v>
      </c>
      <c r="Z34" s="979" t="n">
        <v>0.074</v>
      </c>
      <c r="AA34" s="979" t="n">
        <v>0.07</v>
      </c>
      <c r="AB34" s="979" t="n">
        <v>0.063</v>
      </c>
      <c r="AC34" s="980" t="n">
        <v>0.047</v>
      </c>
      <c r="AD34" s="981" t="n">
        <v>0</v>
      </c>
      <c r="AE34" s="982" t="n">
        <v>0.014</v>
      </c>
      <c r="AF34" s="928"/>
      <c r="AG34" s="983" t="s">
        <v>655</v>
      </c>
      <c r="AH34" s="996" t="s">
        <v>107</v>
      </c>
      <c r="AI34" s="985" t="s">
        <v>2447</v>
      </c>
      <c r="AJ34" s="986" t="s">
        <v>2448</v>
      </c>
      <c r="AK34" s="997" t="s">
        <v>2454</v>
      </c>
      <c r="BB34" s="994" t="s">
        <v>655</v>
      </c>
      <c r="BC34" s="993" t="s">
        <v>2450</v>
      </c>
    </row>
    <row r="35" customFormat="false" ht="12" hidden="false" customHeight="false" outlineLevel="0" collapsed="false">
      <c r="A35" s="856" t="s">
        <v>660</v>
      </c>
      <c r="B35" s="974" t="s">
        <v>661</v>
      </c>
      <c r="C35" s="975" t="n">
        <v>0.039</v>
      </c>
      <c r="D35" s="976" t="n">
        <v>0.029</v>
      </c>
      <c r="E35" s="976" t="n">
        <v>0.016</v>
      </c>
      <c r="F35" s="977" t="n">
        <v>0</v>
      </c>
      <c r="G35" s="975" t="n">
        <v>0.021</v>
      </c>
      <c r="H35" s="976" t="n">
        <v>0.017</v>
      </c>
      <c r="I35" s="977" t="n">
        <v>0</v>
      </c>
      <c r="J35" s="975" t="n">
        <v>0.008</v>
      </c>
      <c r="K35" s="977" t="n">
        <v>0</v>
      </c>
      <c r="L35" s="978" t="n">
        <v>0.075</v>
      </c>
      <c r="M35" s="979" t="n">
        <v>0.071</v>
      </c>
      <c r="N35" s="979" t="n">
        <v>0.054</v>
      </c>
      <c r="O35" s="979" t="n">
        <v>0.044</v>
      </c>
      <c r="P35" s="979" t="n">
        <v>0.067</v>
      </c>
      <c r="Q35" s="979" t="n">
        <v>0.065</v>
      </c>
      <c r="R35" s="979" t="n">
        <v>0.063</v>
      </c>
      <c r="S35" s="979" t="n">
        <v>0.061</v>
      </c>
      <c r="T35" s="979" t="n">
        <v>0.057</v>
      </c>
      <c r="U35" s="979" t="n">
        <v>0.053</v>
      </c>
      <c r="V35" s="979" t="n">
        <v>0.052</v>
      </c>
      <c r="W35" s="979" t="n">
        <v>0.046</v>
      </c>
      <c r="X35" s="979" t="n">
        <v>0.048</v>
      </c>
      <c r="Y35" s="979" t="n">
        <v>0.044</v>
      </c>
      <c r="Z35" s="979" t="n">
        <v>0.036</v>
      </c>
      <c r="AA35" s="979" t="n">
        <v>0.04</v>
      </c>
      <c r="AB35" s="979" t="n">
        <v>0.031</v>
      </c>
      <c r="AC35" s="980" t="n">
        <v>0.023</v>
      </c>
      <c r="AD35" s="981" t="n">
        <v>0</v>
      </c>
      <c r="AE35" s="982" t="n">
        <v>0.007</v>
      </c>
      <c r="AF35" s="928"/>
      <c r="AG35" s="858" t="s">
        <v>660</v>
      </c>
      <c r="AH35" s="996" t="s">
        <v>661</v>
      </c>
      <c r="AI35" s="985" t="s">
        <v>2447</v>
      </c>
      <c r="AJ35" s="986" t="s">
        <v>2448</v>
      </c>
      <c r="AK35" s="987"/>
      <c r="BB35" s="1002" t="s">
        <v>660</v>
      </c>
      <c r="BC35" s="993" t="s">
        <v>2412</v>
      </c>
    </row>
    <row r="36" customFormat="false" ht="24" hidden="false" customHeight="false" outlineLevel="0" collapsed="false">
      <c r="A36" s="856" t="s">
        <v>665</v>
      </c>
      <c r="B36" s="974" t="s">
        <v>110</v>
      </c>
      <c r="C36" s="975" t="n">
        <v>0.039</v>
      </c>
      <c r="D36" s="976" t="n">
        <v>0.029</v>
      </c>
      <c r="E36" s="976" t="n">
        <v>0.016</v>
      </c>
      <c r="F36" s="977" t="n">
        <v>0</v>
      </c>
      <c r="G36" s="975" t="n">
        <v>0.021</v>
      </c>
      <c r="H36" s="976" t="n">
        <v>0.017</v>
      </c>
      <c r="I36" s="977" t="n">
        <v>0</v>
      </c>
      <c r="J36" s="975" t="n">
        <v>0.008</v>
      </c>
      <c r="K36" s="977" t="n">
        <v>0</v>
      </c>
      <c r="L36" s="978" t="n">
        <v>0.075</v>
      </c>
      <c r="M36" s="979" t="n">
        <v>0.071</v>
      </c>
      <c r="N36" s="979" t="n">
        <v>0.054</v>
      </c>
      <c r="O36" s="979" t="n">
        <v>0.044</v>
      </c>
      <c r="P36" s="979" t="n">
        <v>0.067</v>
      </c>
      <c r="Q36" s="979" t="n">
        <v>0.065</v>
      </c>
      <c r="R36" s="979" t="n">
        <v>0.063</v>
      </c>
      <c r="S36" s="979" t="n">
        <v>0.061</v>
      </c>
      <c r="T36" s="979" t="n">
        <v>0.057</v>
      </c>
      <c r="U36" s="979" t="n">
        <v>0.053</v>
      </c>
      <c r="V36" s="979" t="n">
        <v>0.052</v>
      </c>
      <c r="W36" s="979" t="n">
        <v>0.046</v>
      </c>
      <c r="X36" s="979" t="n">
        <v>0.048</v>
      </c>
      <c r="Y36" s="979" t="n">
        <v>0.044</v>
      </c>
      <c r="Z36" s="979" t="n">
        <v>0.036</v>
      </c>
      <c r="AA36" s="979" t="n">
        <v>0.04</v>
      </c>
      <c r="AB36" s="979" t="n">
        <v>0.031</v>
      </c>
      <c r="AC36" s="980" t="n">
        <v>0.023</v>
      </c>
      <c r="AD36" s="981" t="n">
        <v>0</v>
      </c>
      <c r="AE36" s="982" t="n">
        <v>0.007</v>
      </c>
      <c r="AF36" s="928"/>
      <c r="AG36" s="983" t="s">
        <v>665</v>
      </c>
      <c r="AH36" s="996" t="s">
        <v>110</v>
      </c>
      <c r="AI36" s="985" t="s">
        <v>2447</v>
      </c>
      <c r="AJ36" s="986" t="s">
        <v>2448</v>
      </c>
      <c r="AK36" s="997" t="s">
        <v>2454</v>
      </c>
      <c r="BB36" s="994" t="s">
        <v>665</v>
      </c>
      <c r="BC36" s="993" t="s">
        <v>2450</v>
      </c>
    </row>
    <row r="37" customFormat="false" ht="24" hidden="false" customHeight="false" outlineLevel="0" collapsed="false">
      <c r="A37" s="856" t="s">
        <v>669</v>
      </c>
      <c r="B37" s="974" t="s">
        <v>112</v>
      </c>
      <c r="C37" s="975" t="n">
        <v>0.039</v>
      </c>
      <c r="D37" s="976" t="n">
        <v>0.029</v>
      </c>
      <c r="E37" s="976" t="n">
        <v>0.016</v>
      </c>
      <c r="F37" s="977" t="n">
        <v>0</v>
      </c>
      <c r="G37" s="975" t="n">
        <v>0.021</v>
      </c>
      <c r="H37" s="976" t="n">
        <v>0.017</v>
      </c>
      <c r="I37" s="977" t="n">
        <v>0</v>
      </c>
      <c r="J37" s="975" t="n">
        <v>0.008</v>
      </c>
      <c r="K37" s="977" t="n">
        <v>0</v>
      </c>
      <c r="L37" s="978" t="n">
        <v>0.075</v>
      </c>
      <c r="M37" s="979" t="n">
        <v>0.071</v>
      </c>
      <c r="N37" s="979" t="n">
        <v>0.054</v>
      </c>
      <c r="O37" s="979" t="n">
        <v>0.044</v>
      </c>
      <c r="P37" s="979" t="n">
        <v>0.067</v>
      </c>
      <c r="Q37" s="979" t="n">
        <v>0.065</v>
      </c>
      <c r="R37" s="979" t="n">
        <v>0.063</v>
      </c>
      <c r="S37" s="979" t="n">
        <v>0.061</v>
      </c>
      <c r="T37" s="979" t="n">
        <v>0.057</v>
      </c>
      <c r="U37" s="979" t="n">
        <v>0.053</v>
      </c>
      <c r="V37" s="979" t="n">
        <v>0.052</v>
      </c>
      <c r="W37" s="979" t="n">
        <v>0.046</v>
      </c>
      <c r="X37" s="979" t="n">
        <v>0.048</v>
      </c>
      <c r="Y37" s="979" t="n">
        <v>0.044</v>
      </c>
      <c r="Z37" s="979" t="n">
        <v>0.036</v>
      </c>
      <c r="AA37" s="979" t="n">
        <v>0.04</v>
      </c>
      <c r="AB37" s="979" t="n">
        <v>0.031</v>
      </c>
      <c r="AC37" s="980" t="n">
        <v>0.023</v>
      </c>
      <c r="AD37" s="981" t="n">
        <v>0</v>
      </c>
      <c r="AE37" s="982" t="n">
        <v>0.007</v>
      </c>
      <c r="AF37" s="928"/>
      <c r="AG37" s="983" t="s">
        <v>669</v>
      </c>
      <c r="AH37" s="996" t="s">
        <v>112</v>
      </c>
      <c r="AI37" s="985" t="s">
        <v>2447</v>
      </c>
      <c r="AJ37" s="986" t="s">
        <v>2448</v>
      </c>
      <c r="AK37" s="997" t="s">
        <v>2454</v>
      </c>
      <c r="BB37" s="994" t="s">
        <v>669</v>
      </c>
      <c r="BC37" s="993" t="s">
        <v>2450</v>
      </c>
    </row>
    <row r="38" customFormat="false" ht="12" hidden="false" customHeight="false" outlineLevel="0" collapsed="false">
      <c r="A38" s="856" t="s">
        <v>673</v>
      </c>
      <c r="B38" s="974" t="s">
        <v>115</v>
      </c>
      <c r="C38" s="975" t="n">
        <v>0.026</v>
      </c>
      <c r="D38" s="976" t="n">
        <v>0.019</v>
      </c>
      <c r="E38" s="976" t="n">
        <v>0.01</v>
      </c>
      <c r="F38" s="977" t="n">
        <v>0</v>
      </c>
      <c r="G38" s="975" t="n">
        <v>0.015</v>
      </c>
      <c r="H38" s="976" t="n">
        <v>0.011</v>
      </c>
      <c r="I38" s="977" t="n">
        <v>0</v>
      </c>
      <c r="J38" s="975" t="n">
        <v>0.005</v>
      </c>
      <c r="K38" s="977" t="n">
        <v>0</v>
      </c>
      <c r="L38" s="978" t="n">
        <v>0.051</v>
      </c>
      <c r="M38" s="979" t="n">
        <v>0.047</v>
      </c>
      <c r="N38" s="979" t="n">
        <v>0.036</v>
      </c>
      <c r="O38" s="979" t="n">
        <v>0.029</v>
      </c>
      <c r="P38" s="979" t="n">
        <v>0.046</v>
      </c>
      <c r="Q38" s="979" t="n">
        <v>0.044</v>
      </c>
      <c r="R38" s="979" t="n">
        <v>0.042</v>
      </c>
      <c r="S38" s="979" t="n">
        <v>0.04</v>
      </c>
      <c r="T38" s="979" t="n">
        <v>0.039</v>
      </c>
      <c r="U38" s="979" t="n">
        <v>0.035</v>
      </c>
      <c r="V38" s="979" t="n">
        <v>0.035</v>
      </c>
      <c r="W38" s="979" t="n">
        <v>0.031</v>
      </c>
      <c r="X38" s="979" t="n">
        <v>0.031</v>
      </c>
      <c r="Y38" s="979" t="n">
        <v>0.03</v>
      </c>
      <c r="Z38" s="979" t="n">
        <v>0.024</v>
      </c>
      <c r="AA38" s="979" t="n">
        <v>0.026</v>
      </c>
      <c r="AB38" s="979" t="n">
        <v>0.02</v>
      </c>
      <c r="AC38" s="980" t="n">
        <v>0.015</v>
      </c>
      <c r="AD38" s="981" t="n">
        <v>0</v>
      </c>
      <c r="AE38" s="982" t="n">
        <v>0.005</v>
      </c>
      <c r="AF38" s="928"/>
      <c r="AG38" s="983" t="s">
        <v>673</v>
      </c>
      <c r="AH38" s="996" t="s">
        <v>115</v>
      </c>
      <c r="AI38" s="985" t="s">
        <v>2447</v>
      </c>
      <c r="AJ38" s="986" t="s">
        <v>2448</v>
      </c>
      <c r="AK38" s="997"/>
      <c r="BB38" s="994" t="s">
        <v>673</v>
      </c>
      <c r="BC38" s="993" t="s">
        <v>2450</v>
      </c>
    </row>
    <row r="39" customFormat="false" ht="12" hidden="false" customHeight="false" outlineLevel="0" collapsed="false">
      <c r="A39" s="856" t="s">
        <v>678</v>
      </c>
      <c r="B39" s="974" t="s">
        <v>117</v>
      </c>
      <c r="C39" s="975" t="n">
        <v>0.026</v>
      </c>
      <c r="D39" s="976" t="n">
        <v>0.019</v>
      </c>
      <c r="E39" s="976" t="n">
        <v>0.01</v>
      </c>
      <c r="F39" s="977" t="n">
        <v>0</v>
      </c>
      <c r="G39" s="975" t="n">
        <v>0.015</v>
      </c>
      <c r="H39" s="976" t="n">
        <v>0.011</v>
      </c>
      <c r="I39" s="977" t="n">
        <v>0</v>
      </c>
      <c r="J39" s="975" t="n">
        <v>0.005</v>
      </c>
      <c r="K39" s="977" t="n">
        <v>0</v>
      </c>
      <c r="L39" s="978" t="n">
        <v>0.051</v>
      </c>
      <c r="M39" s="979" t="n">
        <v>0.047</v>
      </c>
      <c r="N39" s="979" t="n">
        <v>0.036</v>
      </c>
      <c r="O39" s="979" t="n">
        <v>0.029</v>
      </c>
      <c r="P39" s="979" t="n">
        <v>0.046</v>
      </c>
      <c r="Q39" s="979" t="n">
        <v>0.044</v>
      </c>
      <c r="R39" s="979" t="n">
        <v>0.042</v>
      </c>
      <c r="S39" s="979" t="n">
        <v>0.04</v>
      </c>
      <c r="T39" s="979" t="n">
        <v>0.039</v>
      </c>
      <c r="U39" s="979" t="n">
        <v>0.035</v>
      </c>
      <c r="V39" s="979" t="n">
        <v>0.035</v>
      </c>
      <c r="W39" s="979" t="n">
        <v>0.031</v>
      </c>
      <c r="X39" s="979" t="n">
        <v>0.031</v>
      </c>
      <c r="Y39" s="979" t="n">
        <v>0.03</v>
      </c>
      <c r="Z39" s="979" t="n">
        <v>0.024</v>
      </c>
      <c r="AA39" s="979" t="n">
        <v>0.026</v>
      </c>
      <c r="AB39" s="979" t="n">
        <v>0.02</v>
      </c>
      <c r="AC39" s="980" t="n">
        <v>0.015</v>
      </c>
      <c r="AD39" s="981" t="n">
        <v>0</v>
      </c>
      <c r="AE39" s="982" t="n">
        <v>0.005</v>
      </c>
      <c r="AF39" s="928"/>
      <c r="AG39" s="983" t="s">
        <v>678</v>
      </c>
      <c r="AH39" s="996" t="s">
        <v>117</v>
      </c>
      <c r="AI39" s="985" t="s">
        <v>2447</v>
      </c>
      <c r="AJ39" s="986" t="s">
        <v>2448</v>
      </c>
      <c r="AK39" s="997"/>
      <c r="BB39" s="994" t="s">
        <v>678</v>
      </c>
      <c r="BC39" s="993" t="s">
        <v>2450</v>
      </c>
    </row>
    <row r="40" customFormat="false" ht="12" hidden="false" customHeight="false" outlineLevel="0" collapsed="false">
      <c r="A40" s="856" t="s">
        <v>683</v>
      </c>
      <c r="B40" s="974" t="s">
        <v>684</v>
      </c>
      <c r="C40" s="975" t="n">
        <v>0.026</v>
      </c>
      <c r="D40" s="976" t="n">
        <v>0.019</v>
      </c>
      <c r="E40" s="976" t="n">
        <v>0.01</v>
      </c>
      <c r="F40" s="977" t="n">
        <v>0</v>
      </c>
      <c r="G40" s="975" t="n">
        <v>0.015</v>
      </c>
      <c r="H40" s="976" t="n">
        <v>0.011</v>
      </c>
      <c r="I40" s="977" t="n">
        <v>0</v>
      </c>
      <c r="J40" s="975" t="n">
        <v>0.005</v>
      </c>
      <c r="K40" s="977" t="n">
        <v>0</v>
      </c>
      <c r="L40" s="978" t="n">
        <v>0.051</v>
      </c>
      <c r="M40" s="979" t="n">
        <v>0.047</v>
      </c>
      <c r="N40" s="979" t="n">
        <v>0.036</v>
      </c>
      <c r="O40" s="979" t="n">
        <v>0.029</v>
      </c>
      <c r="P40" s="979" t="n">
        <v>0.046</v>
      </c>
      <c r="Q40" s="979" t="n">
        <v>0.044</v>
      </c>
      <c r="R40" s="979" t="n">
        <v>0.042</v>
      </c>
      <c r="S40" s="979" t="n">
        <v>0.04</v>
      </c>
      <c r="T40" s="979" t="n">
        <v>0.039</v>
      </c>
      <c r="U40" s="979" t="n">
        <v>0.035</v>
      </c>
      <c r="V40" s="979" t="n">
        <v>0.035</v>
      </c>
      <c r="W40" s="979" t="n">
        <v>0.031</v>
      </c>
      <c r="X40" s="979" t="n">
        <v>0.031</v>
      </c>
      <c r="Y40" s="979" t="n">
        <v>0.03</v>
      </c>
      <c r="Z40" s="979" t="n">
        <v>0.024</v>
      </c>
      <c r="AA40" s="979" t="n">
        <v>0.026</v>
      </c>
      <c r="AB40" s="979" t="n">
        <v>0.02</v>
      </c>
      <c r="AC40" s="980" t="n">
        <v>0.015</v>
      </c>
      <c r="AD40" s="981" t="n">
        <v>0</v>
      </c>
      <c r="AE40" s="982" t="n">
        <v>0.005</v>
      </c>
      <c r="AF40" s="928"/>
      <c r="AG40" s="858" t="s">
        <v>683</v>
      </c>
      <c r="AH40" s="996" t="s">
        <v>684</v>
      </c>
      <c r="AI40" s="985" t="s">
        <v>2447</v>
      </c>
      <c r="AJ40" s="986" t="s">
        <v>2448</v>
      </c>
      <c r="AK40" s="987"/>
      <c r="BB40" s="1002" t="s">
        <v>683</v>
      </c>
      <c r="BC40" s="993" t="s">
        <v>2412</v>
      </c>
    </row>
    <row r="41" customFormat="false" ht="24" hidden="false" customHeight="false" outlineLevel="0" collapsed="false">
      <c r="A41" s="856" t="s">
        <v>688</v>
      </c>
      <c r="B41" s="974" t="s">
        <v>120</v>
      </c>
      <c r="C41" s="975" t="n">
        <v>0.026</v>
      </c>
      <c r="D41" s="976" t="n">
        <v>0.019</v>
      </c>
      <c r="E41" s="976" t="n">
        <v>0.01</v>
      </c>
      <c r="F41" s="977" t="n">
        <v>0</v>
      </c>
      <c r="G41" s="975" t="n">
        <v>0.015</v>
      </c>
      <c r="H41" s="976" t="n">
        <v>0.011</v>
      </c>
      <c r="I41" s="977" t="n">
        <v>0</v>
      </c>
      <c r="J41" s="975" t="n">
        <v>0.005</v>
      </c>
      <c r="K41" s="977" t="n">
        <v>0</v>
      </c>
      <c r="L41" s="978" t="n">
        <v>0.051</v>
      </c>
      <c r="M41" s="979" t="n">
        <v>0.047</v>
      </c>
      <c r="N41" s="979" t="n">
        <v>0.036</v>
      </c>
      <c r="O41" s="979" t="n">
        <v>0.029</v>
      </c>
      <c r="P41" s="979" t="n">
        <v>0.046</v>
      </c>
      <c r="Q41" s="979" t="n">
        <v>0.044</v>
      </c>
      <c r="R41" s="979" t="n">
        <v>0.042</v>
      </c>
      <c r="S41" s="979" t="n">
        <v>0.04</v>
      </c>
      <c r="T41" s="979" t="n">
        <v>0.039</v>
      </c>
      <c r="U41" s="979" t="n">
        <v>0.035</v>
      </c>
      <c r="V41" s="979" t="n">
        <v>0.035</v>
      </c>
      <c r="W41" s="979" t="n">
        <v>0.031</v>
      </c>
      <c r="X41" s="979" t="n">
        <v>0.031</v>
      </c>
      <c r="Y41" s="979" t="n">
        <v>0.03</v>
      </c>
      <c r="Z41" s="979" t="n">
        <v>0.024</v>
      </c>
      <c r="AA41" s="979" t="n">
        <v>0.026</v>
      </c>
      <c r="AB41" s="979" t="n">
        <v>0.02</v>
      </c>
      <c r="AC41" s="980" t="n">
        <v>0.015</v>
      </c>
      <c r="AD41" s="981" t="n">
        <v>0</v>
      </c>
      <c r="AE41" s="982" t="n">
        <v>0.005</v>
      </c>
      <c r="AF41" s="928"/>
      <c r="AG41" s="983" t="s">
        <v>688</v>
      </c>
      <c r="AH41" s="996" t="s">
        <v>120</v>
      </c>
      <c r="AI41" s="985" t="s">
        <v>2447</v>
      </c>
      <c r="AJ41" s="986" t="s">
        <v>2448</v>
      </c>
      <c r="AK41" s="997" t="s">
        <v>2454</v>
      </c>
      <c r="BB41" s="994" t="s">
        <v>688</v>
      </c>
      <c r="BC41" s="993" t="s">
        <v>2450</v>
      </c>
    </row>
    <row r="42" customFormat="false" ht="24" hidden="false" customHeight="false" outlineLevel="0" collapsed="false">
      <c r="A42" s="856" t="s">
        <v>692</v>
      </c>
      <c r="B42" s="974" t="s">
        <v>122</v>
      </c>
      <c r="C42" s="975" t="n">
        <v>0.026</v>
      </c>
      <c r="D42" s="976" t="n">
        <v>0.019</v>
      </c>
      <c r="E42" s="976" t="n">
        <v>0.01</v>
      </c>
      <c r="F42" s="977" t="n">
        <v>0</v>
      </c>
      <c r="G42" s="975" t="n">
        <v>0.015</v>
      </c>
      <c r="H42" s="976" t="n">
        <v>0.011</v>
      </c>
      <c r="I42" s="977" t="n">
        <v>0</v>
      </c>
      <c r="J42" s="975" t="n">
        <v>0.005</v>
      </c>
      <c r="K42" s="977" t="n">
        <v>0</v>
      </c>
      <c r="L42" s="978" t="n">
        <v>0.051</v>
      </c>
      <c r="M42" s="979" t="n">
        <v>0.047</v>
      </c>
      <c r="N42" s="979" t="n">
        <v>0.036</v>
      </c>
      <c r="O42" s="979" t="n">
        <v>0.029</v>
      </c>
      <c r="P42" s="979" t="n">
        <v>0.046</v>
      </c>
      <c r="Q42" s="979" t="n">
        <v>0.044</v>
      </c>
      <c r="R42" s="979" t="n">
        <v>0.042</v>
      </c>
      <c r="S42" s="979" t="n">
        <v>0.04</v>
      </c>
      <c r="T42" s="979" t="n">
        <v>0.039</v>
      </c>
      <c r="U42" s="979" t="n">
        <v>0.035</v>
      </c>
      <c r="V42" s="979" t="n">
        <v>0.035</v>
      </c>
      <c r="W42" s="979" t="n">
        <v>0.031</v>
      </c>
      <c r="X42" s="979" t="n">
        <v>0.031</v>
      </c>
      <c r="Y42" s="979" t="n">
        <v>0.03</v>
      </c>
      <c r="Z42" s="979" t="n">
        <v>0.024</v>
      </c>
      <c r="AA42" s="979" t="n">
        <v>0.026</v>
      </c>
      <c r="AB42" s="979" t="n">
        <v>0.02</v>
      </c>
      <c r="AC42" s="980" t="n">
        <v>0.015</v>
      </c>
      <c r="AD42" s="981" t="n">
        <v>0</v>
      </c>
      <c r="AE42" s="982" t="n">
        <v>0.005</v>
      </c>
      <c r="AG42" s="983" t="s">
        <v>692</v>
      </c>
      <c r="AH42" s="996" t="s">
        <v>122</v>
      </c>
      <c r="AI42" s="985" t="s">
        <v>2447</v>
      </c>
      <c r="AJ42" s="986" t="s">
        <v>2448</v>
      </c>
      <c r="AK42" s="997" t="s">
        <v>2454</v>
      </c>
      <c r="BB42" s="994" t="s">
        <v>692</v>
      </c>
      <c r="BC42" s="993" t="s">
        <v>2450</v>
      </c>
    </row>
    <row r="43" customFormat="false" ht="24" hidden="false" customHeight="false" outlineLevel="0" collapsed="false">
      <c r="A43" s="856" t="s">
        <v>696</v>
      </c>
      <c r="B43" s="974" t="s">
        <v>697</v>
      </c>
      <c r="C43" s="975" t="n">
        <v>0.137</v>
      </c>
      <c r="D43" s="976" t="n">
        <v>0.1</v>
      </c>
      <c r="E43" s="976" t="n">
        <v>0.055</v>
      </c>
      <c r="F43" s="977" t="n">
        <v>0</v>
      </c>
      <c r="G43" s="975" t="n">
        <v>0.063</v>
      </c>
      <c r="H43" s="976" t="n">
        <v>0.042</v>
      </c>
      <c r="I43" s="977" t="n">
        <v>0</v>
      </c>
      <c r="J43" s="975" t="n">
        <v>0.024</v>
      </c>
      <c r="K43" s="977" t="n">
        <v>0</v>
      </c>
      <c r="L43" s="978" t="n">
        <v>0.245</v>
      </c>
      <c r="M43" s="979" t="n">
        <v>0.224</v>
      </c>
      <c r="N43" s="979" t="n">
        <v>0.182</v>
      </c>
      <c r="O43" s="979" t="n">
        <v>0.145</v>
      </c>
      <c r="P43" s="979" t="n">
        <v>0.221</v>
      </c>
      <c r="Q43" s="979" t="n">
        <v>0.208</v>
      </c>
      <c r="R43" s="979" t="n">
        <v>0.2</v>
      </c>
      <c r="S43" s="979" t="n">
        <v>0.187</v>
      </c>
      <c r="T43" s="979" t="n">
        <v>0.184</v>
      </c>
      <c r="U43" s="979" t="n">
        <v>0.163</v>
      </c>
      <c r="V43" s="979" t="n">
        <v>0.163</v>
      </c>
      <c r="W43" s="979" t="n">
        <v>0.158</v>
      </c>
      <c r="X43" s="979" t="n">
        <v>0.142</v>
      </c>
      <c r="Y43" s="979" t="n">
        <v>0.139</v>
      </c>
      <c r="Z43" s="979" t="n">
        <v>0.121</v>
      </c>
      <c r="AA43" s="979" t="n">
        <v>0.118</v>
      </c>
      <c r="AB43" s="979" t="n">
        <v>0.1</v>
      </c>
      <c r="AC43" s="980" t="n">
        <v>0.076</v>
      </c>
      <c r="AD43" s="981" t="n">
        <v>0</v>
      </c>
      <c r="AE43" s="982" t="n">
        <v>0.021</v>
      </c>
      <c r="AG43" s="1003" t="s">
        <v>696</v>
      </c>
      <c r="AH43" s="996" t="s">
        <v>697</v>
      </c>
      <c r="AI43" s="1004" t="s">
        <v>2455</v>
      </c>
      <c r="AJ43" s="986" t="s">
        <v>2456</v>
      </c>
      <c r="AK43" s="987"/>
      <c r="BB43" s="1005" t="s">
        <v>696</v>
      </c>
      <c r="BC43" s="993" t="s">
        <v>2450</v>
      </c>
    </row>
    <row r="44" customFormat="false" ht="24" hidden="false" customHeight="false" outlineLevel="0" collapsed="false">
      <c r="A44" s="856" t="s">
        <v>701</v>
      </c>
      <c r="B44" s="974" t="s">
        <v>125</v>
      </c>
      <c r="C44" s="975" t="n">
        <v>0.137</v>
      </c>
      <c r="D44" s="976" t="n">
        <v>0.1</v>
      </c>
      <c r="E44" s="976" t="n">
        <v>0.055</v>
      </c>
      <c r="F44" s="977" t="n">
        <v>0</v>
      </c>
      <c r="G44" s="975" t="n">
        <v>0.063</v>
      </c>
      <c r="H44" s="976" t="n">
        <v>0.042</v>
      </c>
      <c r="I44" s="977" t="n">
        <v>0</v>
      </c>
      <c r="J44" s="975" t="n">
        <v>0.024</v>
      </c>
      <c r="K44" s="977" t="n">
        <v>0</v>
      </c>
      <c r="L44" s="978" t="n">
        <v>0.245</v>
      </c>
      <c r="M44" s="979" t="n">
        <v>0.224</v>
      </c>
      <c r="N44" s="979" t="n">
        <v>0.182</v>
      </c>
      <c r="O44" s="979" t="n">
        <v>0.145</v>
      </c>
      <c r="P44" s="979" t="n">
        <v>0.221</v>
      </c>
      <c r="Q44" s="979" t="n">
        <v>0.208</v>
      </c>
      <c r="R44" s="979" t="n">
        <v>0.2</v>
      </c>
      <c r="S44" s="979" t="n">
        <v>0.187</v>
      </c>
      <c r="T44" s="979" t="n">
        <v>0.184</v>
      </c>
      <c r="U44" s="979" t="n">
        <v>0.163</v>
      </c>
      <c r="V44" s="979" t="n">
        <v>0.163</v>
      </c>
      <c r="W44" s="979" t="n">
        <v>0.158</v>
      </c>
      <c r="X44" s="979" t="n">
        <v>0.142</v>
      </c>
      <c r="Y44" s="979" t="n">
        <v>0.139</v>
      </c>
      <c r="Z44" s="979" t="n">
        <v>0.121</v>
      </c>
      <c r="AA44" s="979" t="n">
        <v>0.118</v>
      </c>
      <c r="AB44" s="979" t="n">
        <v>0.1</v>
      </c>
      <c r="AC44" s="980" t="n">
        <v>0.076</v>
      </c>
      <c r="AD44" s="981" t="n">
        <v>0</v>
      </c>
      <c r="AE44" s="982" t="n">
        <v>0.021</v>
      </c>
      <c r="AG44" s="1003" t="s">
        <v>701</v>
      </c>
      <c r="AH44" s="996" t="s">
        <v>125</v>
      </c>
      <c r="AI44" s="1004" t="s">
        <v>2455</v>
      </c>
      <c r="AJ44" s="986" t="s">
        <v>2456</v>
      </c>
      <c r="AK44" s="987"/>
      <c r="BB44" s="1005" t="s">
        <v>701</v>
      </c>
      <c r="BC44" s="993" t="s">
        <v>2450</v>
      </c>
    </row>
    <row r="45" customFormat="false" ht="24" hidden="false" customHeight="false" outlineLevel="0" collapsed="false">
      <c r="A45" s="856" t="s">
        <v>705</v>
      </c>
      <c r="B45" s="974" t="s">
        <v>127</v>
      </c>
      <c r="C45" s="975" t="n">
        <v>0.137</v>
      </c>
      <c r="D45" s="976" t="n">
        <v>0.1</v>
      </c>
      <c r="E45" s="976" t="n">
        <v>0.055</v>
      </c>
      <c r="F45" s="977" t="n">
        <v>0</v>
      </c>
      <c r="G45" s="975" t="n">
        <v>0.063</v>
      </c>
      <c r="H45" s="976" t="n">
        <v>0.042</v>
      </c>
      <c r="I45" s="977" t="n">
        <v>0</v>
      </c>
      <c r="J45" s="975" t="n">
        <v>0.024</v>
      </c>
      <c r="K45" s="977" t="n">
        <v>0</v>
      </c>
      <c r="L45" s="978" t="n">
        <v>0.245</v>
      </c>
      <c r="M45" s="979" t="n">
        <v>0.224</v>
      </c>
      <c r="N45" s="979" t="n">
        <v>0.182</v>
      </c>
      <c r="O45" s="979" t="n">
        <v>0.145</v>
      </c>
      <c r="P45" s="979" t="n">
        <v>0.221</v>
      </c>
      <c r="Q45" s="979" t="n">
        <v>0.208</v>
      </c>
      <c r="R45" s="979" t="n">
        <v>0.2</v>
      </c>
      <c r="S45" s="979" t="n">
        <v>0.187</v>
      </c>
      <c r="T45" s="979" t="n">
        <v>0.184</v>
      </c>
      <c r="U45" s="979" t="n">
        <v>0.163</v>
      </c>
      <c r="V45" s="979" t="n">
        <v>0.163</v>
      </c>
      <c r="W45" s="979" t="n">
        <v>0.158</v>
      </c>
      <c r="X45" s="979" t="n">
        <v>0.142</v>
      </c>
      <c r="Y45" s="979" t="n">
        <v>0.139</v>
      </c>
      <c r="Z45" s="979" t="n">
        <v>0.121</v>
      </c>
      <c r="AA45" s="979" t="n">
        <v>0.118</v>
      </c>
      <c r="AB45" s="979" t="n">
        <v>0.1</v>
      </c>
      <c r="AC45" s="980" t="n">
        <v>0.076</v>
      </c>
      <c r="AD45" s="981" t="n">
        <v>0</v>
      </c>
      <c r="AE45" s="982" t="n">
        <v>0.021</v>
      </c>
      <c r="AG45" s="1003" t="s">
        <v>705</v>
      </c>
      <c r="AH45" s="996" t="s">
        <v>127</v>
      </c>
      <c r="AI45" s="1004" t="s">
        <v>2455</v>
      </c>
      <c r="AJ45" s="986" t="s">
        <v>2456</v>
      </c>
      <c r="AK45" s="987"/>
      <c r="BB45" s="1005" t="s">
        <v>705</v>
      </c>
      <c r="BC45" s="993" t="s">
        <v>2450</v>
      </c>
    </row>
    <row r="46" customFormat="false" ht="24" hidden="false" customHeight="false" outlineLevel="0" collapsed="false">
      <c r="A46" s="856" t="s">
        <v>709</v>
      </c>
      <c r="B46" s="974" t="s">
        <v>710</v>
      </c>
      <c r="C46" s="975" t="n">
        <v>0.059</v>
      </c>
      <c r="D46" s="976" t="n">
        <v>0.043</v>
      </c>
      <c r="E46" s="976" t="n">
        <v>0.023</v>
      </c>
      <c r="F46" s="977" t="n">
        <v>0</v>
      </c>
      <c r="G46" s="975" t="n">
        <v>0.012</v>
      </c>
      <c r="H46" s="976" t="n">
        <v>0.01</v>
      </c>
      <c r="I46" s="977" t="n">
        <v>0</v>
      </c>
      <c r="J46" s="975" t="n">
        <v>0.011</v>
      </c>
      <c r="K46" s="977" t="n">
        <v>0</v>
      </c>
      <c r="L46" s="978" t="n">
        <v>0.092</v>
      </c>
      <c r="M46" s="979" t="n">
        <v>0.09</v>
      </c>
      <c r="N46" s="979" t="n">
        <v>0.08</v>
      </c>
      <c r="O46" s="979" t="n">
        <v>0.064</v>
      </c>
      <c r="P46" s="979" t="n">
        <v>0.081</v>
      </c>
      <c r="Q46" s="979" t="n">
        <v>0.076</v>
      </c>
      <c r="R46" s="979" t="n">
        <v>0.079</v>
      </c>
      <c r="S46" s="979" t="n">
        <v>0.074</v>
      </c>
      <c r="T46" s="979" t="n">
        <v>0.065</v>
      </c>
      <c r="U46" s="979" t="n">
        <v>0.063</v>
      </c>
      <c r="V46" s="979" t="n">
        <v>0.056</v>
      </c>
      <c r="W46" s="979" t="n">
        <v>0.069</v>
      </c>
      <c r="X46" s="979" t="n">
        <v>0.054</v>
      </c>
      <c r="Y46" s="979" t="n">
        <v>0.045</v>
      </c>
      <c r="Z46" s="979" t="n">
        <v>0.053</v>
      </c>
      <c r="AA46" s="979" t="n">
        <v>0.043</v>
      </c>
      <c r="AB46" s="979" t="n">
        <v>0.044</v>
      </c>
      <c r="AC46" s="980" t="n">
        <v>0.033</v>
      </c>
      <c r="AD46" s="981" t="n">
        <v>0</v>
      </c>
      <c r="AE46" s="982" t="n">
        <v>0.01</v>
      </c>
      <c r="AG46" s="1003" t="s">
        <v>709</v>
      </c>
      <c r="AH46" s="996" t="s">
        <v>710</v>
      </c>
      <c r="AI46" s="985" t="s">
        <v>2447</v>
      </c>
      <c r="AJ46" s="986" t="s">
        <v>2448</v>
      </c>
      <c r="AK46" s="997" t="s">
        <v>2457</v>
      </c>
      <c r="BB46" s="1005" t="s">
        <v>709</v>
      </c>
      <c r="BC46" s="993" t="s">
        <v>2450</v>
      </c>
    </row>
    <row r="47" customFormat="false" ht="24" hidden="false" customHeight="false" outlineLevel="0" collapsed="false">
      <c r="A47" s="856" t="s">
        <v>714</v>
      </c>
      <c r="B47" s="974" t="s">
        <v>130</v>
      </c>
      <c r="C47" s="975" t="n">
        <v>0.059</v>
      </c>
      <c r="D47" s="976" t="n">
        <v>0.043</v>
      </c>
      <c r="E47" s="976" t="n">
        <v>0.023</v>
      </c>
      <c r="F47" s="977" t="n">
        <v>0</v>
      </c>
      <c r="G47" s="975" t="n">
        <v>0.012</v>
      </c>
      <c r="H47" s="976" t="n">
        <v>0.01</v>
      </c>
      <c r="I47" s="977" t="n">
        <v>0</v>
      </c>
      <c r="J47" s="975" t="n">
        <v>0.011</v>
      </c>
      <c r="K47" s="977" t="n">
        <v>0</v>
      </c>
      <c r="L47" s="978" t="n">
        <v>0.092</v>
      </c>
      <c r="M47" s="979" t="n">
        <v>0.09</v>
      </c>
      <c r="N47" s="979" t="n">
        <v>0.08</v>
      </c>
      <c r="O47" s="979" t="n">
        <v>0.064</v>
      </c>
      <c r="P47" s="979" t="n">
        <v>0.081</v>
      </c>
      <c r="Q47" s="979" t="n">
        <v>0.076</v>
      </c>
      <c r="R47" s="979" t="n">
        <v>0.079</v>
      </c>
      <c r="S47" s="979" t="n">
        <v>0.074</v>
      </c>
      <c r="T47" s="979" t="n">
        <v>0.065</v>
      </c>
      <c r="U47" s="979" t="n">
        <v>0.063</v>
      </c>
      <c r="V47" s="979" t="n">
        <v>0.056</v>
      </c>
      <c r="W47" s="979" t="n">
        <v>0.069</v>
      </c>
      <c r="X47" s="979" t="n">
        <v>0.054</v>
      </c>
      <c r="Y47" s="979" t="n">
        <v>0.045</v>
      </c>
      <c r="Z47" s="979" t="n">
        <v>0.053</v>
      </c>
      <c r="AA47" s="979" t="n">
        <v>0.043</v>
      </c>
      <c r="AB47" s="979" t="n">
        <v>0.044</v>
      </c>
      <c r="AC47" s="980" t="n">
        <v>0.033</v>
      </c>
      <c r="AD47" s="981" t="n">
        <v>0</v>
      </c>
      <c r="AE47" s="982" t="n">
        <v>0.01</v>
      </c>
      <c r="AG47" s="1003" t="s">
        <v>714</v>
      </c>
      <c r="AH47" s="996" t="s">
        <v>130</v>
      </c>
      <c r="AI47" s="985" t="s">
        <v>2447</v>
      </c>
      <c r="AJ47" s="986" t="s">
        <v>2448</v>
      </c>
      <c r="AK47" s="997" t="s">
        <v>2457</v>
      </c>
      <c r="BB47" s="1005" t="s">
        <v>714</v>
      </c>
      <c r="BC47" s="993" t="s">
        <v>2450</v>
      </c>
    </row>
    <row r="48" customFormat="false" ht="24.5" hidden="false" customHeight="false" outlineLevel="0" collapsed="false">
      <c r="A48" s="890" t="s">
        <v>718</v>
      </c>
      <c r="B48" s="1006" t="s">
        <v>132</v>
      </c>
      <c r="C48" s="1007" t="n">
        <v>0.059</v>
      </c>
      <c r="D48" s="1008" t="n">
        <v>0.043</v>
      </c>
      <c r="E48" s="1008" t="n">
        <v>0.023</v>
      </c>
      <c r="F48" s="1009" t="n">
        <v>0</v>
      </c>
      <c r="G48" s="1007" t="n">
        <v>0.012</v>
      </c>
      <c r="H48" s="1008" t="n">
        <v>0.01</v>
      </c>
      <c r="I48" s="1009" t="n">
        <v>0</v>
      </c>
      <c r="J48" s="1007" t="n">
        <v>0.011</v>
      </c>
      <c r="K48" s="1009" t="n">
        <v>0</v>
      </c>
      <c r="L48" s="1010" t="n">
        <v>0.092</v>
      </c>
      <c r="M48" s="1011" t="n">
        <v>0.09</v>
      </c>
      <c r="N48" s="1011" t="n">
        <v>0.08</v>
      </c>
      <c r="O48" s="1011" t="n">
        <v>0.064</v>
      </c>
      <c r="P48" s="1011" t="n">
        <v>0.081</v>
      </c>
      <c r="Q48" s="1011" t="n">
        <v>0.076</v>
      </c>
      <c r="R48" s="1011" t="n">
        <v>0.079</v>
      </c>
      <c r="S48" s="1011" t="n">
        <v>0.074</v>
      </c>
      <c r="T48" s="1011" t="n">
        <v>0.065</v>
      </c>
      <c r="U48" s="1011" t="n">
        <v>0.063</v>
      </c>
      <c r="V48" s="1011" t="n">
        <v>0.056</v>
      </c>
      <c r="W48" s="1011" t="n">
        <v>0.069</v>
      </c>
      <c r="X48" s="1011" t="n">
        <v>0.054</v>
      </c>
      <c r="Y48" s="1011" t="n">
        <v>0.045</v>
      </c>
      <c r="Z48" s="1011" t="n">
        <v>0.053</v>
      </c>
      <c r="AA48" s="1011" t="n">
        <v>0.043</v>
      </c>
      <c r="AB48" s="1011" t="n">
        <v>0.044</v>
      </c>
      <c r="AC48" s="1012" t="n">
        <v>0.033</v>
      </c>
      <c r="AD48" s="981" t="n">
        <v>0</v>
      </c>
      <c r="AE48" s="1013" t="n">
        <v>0.01</v>
      </c>
      <c r="AG48" s="1014" t="s">
        <v>718</v>
      </c>
      <c r="AH48" s="1015" t="s">
        <v>132</v>
      </c>
      <c r="AI48" s="1016" t="s">
        <v>2447</v>
      </c>
      <c r="AJ48" s="1017" t="s">
        <v>2448</v>
      </c>
      <c r="AK48" s="1018" t="s">
        <v>2457</v>
      </c>
      <c r="BB48" s="1019" t="s">
        <v>718</v>
      </c>
      <c r="BC48" s="951" t="s">
        <v>2450</v>
      </c>
    </row>
    <row r="49" customFormat="false" ht="12" hidden="false" customHeight="false" outlineLevel="0" collapsed="false">
      <c r="AG49" s="58"/>
    </row>
    <row r="50" customFormat="false" ht="12" hidden="false" customHeight="true" outlineLevel="0" collapsed="false">
      <c r="AG50" s="53" t="s">
        <v>2458</v>
      </c>
      <c r="AH50" s="53"/>
    </row>
    <row r="51" customFormat="false" ht="12" hidden="false" customHeight="true" outlineLevel="0" collapsed="false">
      <c r="AG51" s="1020" t="s">
        <v>2459</v>
      </c>
      <c r="AH51" s="1020"/>
    </row>
    <row r="52" customFormat="false" ht="12" hidden="false" customHeight="false" outlineLevel="0" collapsed="false">
      <c r="AG52" s="1020"/>
      <c r="AH52" s="1020"/>
    </row>
  </sheetData>
  <sheetProtection algorithmName="SHA-512" hashValue="I/n09RlKfVFFZqzqiUDHCgz9RHseWJoRrogp2P98LZsw8eDta+SOj3NApWKm6v8E6hgcQSxKeKO3lWDDJlYyzQ==" saltValue="/WB6x4PDbv5tjlqFtb7DBw==" spinCount="100000" sheet="true" objects="true" scenarios="true"/>
  <mergeCells count="24">
    <mergeCell ref="A2:A4"/>
    <mergeCell ref="B2:B4"/>
    <mergeCell ref="C2:F2"/>
    <mergeCell ref="G2:I2"/>
    <mergeCell ref="J2:K3"/>
    <mergeCell ref="L2:AD2"/>
    <mergeCell ref="AE2:AE4"/>
    <mergeCell ref="AG2:AG4"/>
    <mergeCell ref="AH2:AH4"/>
    <mergeCell ref="AI2:AK4"/>
    <mergeCell ref="AQ2:AQ4"/>
    <mergeCell ref="AR2:AR4"/>
    <mergeCell ref="AS2:AS4"/>
    <mergeCell ref="AT2:AT4"/>
    <mergeCell ref="AU2:AY4"/>
    <mergeCell ref="AZ2:AZ3"/>
    <mergeCell ref="BB2:BB4"/>
    <mergeCell ref="BC2:BC4"/>
    <mergeCell ref="BE2:BE4"/>
    <mergeCell ref="C3:F3"/>
    <mergeCell ref="G3:I3"/>
    <mergeCell ref="L3:AD3"/>
    <mergeCell ref="AG50:AH50"/>
    <mergeCell ref="AG51:AH52"/>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dcmitype/"/>
    <ds:schemaRef ds:uri="http://purl.org/dc/elements/1.1/"/>
    <ds:schemaRef ds:uri="e60fd174-b192-4fdb-8980-a9c623028ceb"/>
    <ds:schemaRef ds:uri="http://www.w3.org/XML/1998/namespace"/>
    <ds:schemaRef ds:uri="http://schemas.microsoft.com/office/2006/documentManagement/types"/>
    <ds:schemaRef ds:uri="http://schemas.microsoft.com/office/infopath/2007/PartnerControls"/>
    <ds:schemaRef ds:uri="http://purl.org/dc/terms/"/>
    <ds:schemaRef ds:uri="http://schemas.openxmlformats.org/package/2006/metadata/core-properties"/>
    <ds:schemaRef ds:uri="263dbbe5-076b-4606-a03b-9598f5f2f35a"/>
    <ds:schemaRef ds:uri="http://schemas.microsoft.com/office/2006/metadata/properties"/>
  </ds:schemaRefs>
</ds:datastoreItem>
</file>

<file path=customXml/itemProps3.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TotalTime>0</TotalTime>
  <Application>LibreOffice/6.4.7.2$Linux_X86_64 LibreOffice_project/40$Build-2</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2025-02-10T04:56:05Z</dcterms:created>
  <dc:creator/>
  <dc:description/>
  <dc:language>ja-JP</dc:language>
  <cp:lastModifiedBy/>
  <dcterms:modified xsi:type="dcterms:W3CDTF">2025-02-10T04:56:05Z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ntentTypeId">
    <vt:lpwstr>0x010100B46734693C3A90448B89DA794EB2C0AC</vt:lpwstr>
  </property>
  <property fmtid="{D5CDD505-2E9C-101B-9397-08002B2CF9AE}" pid="4" name="DocSecurity">
    <vt:i4>0</vt:i4>
  </property>
  <property fmtid="{D5CDD505-2E9C-101B-9397-08002B2CF9AE}" pid="5" name="HyperlinksChanged">
    <vt:bool>0</vt:bool>
  </property>
  <property fmtid="{D5CDD505-2E9C-101B-9397-08002B2CF9AE}" pid="6" name="LinksUpToDate">
    <vt:bool>0</vt:bool>
  </property>
  <property fmtid="{D5CDD505-2E9C-101B-9397-08002B2CF9AE}" pid="7" name="MediaServiceImageTags">
    <vt:lpwstr/>
  </property>
  <property fmtid="{D5CDD505-2E9C-101B-9397-08002B2CF9AE}" pid="8" name="ScaleCrop">
    <vt:bool>0</vt:bool>
  </property>
  <property fmtid="{D5CDD505-2E9C-101B-9397-08002B2CF9AE}" pid="9" name="ShareDoc">
    <vt:bool>0</vt:bool>
  </property>
</Properties>
</file>